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820" tabRatio="884" activeTab="10"/>
  </bookViews>
  <sheets>
    <sheet name="титул" sheetId="1" r:id="rId1"/>
    <sheet name="свод" sheetId="2" r:id="rId2"/>
    <sheet name="свод мб" sheetId="3" r:id="rId3"/>
    <sheet name="свод к.б" sheetId="4" r:id="rId4"/>
    <sheet name="211 МБ" sheetId="5" r:id="rId5"/>
    <sheet name="211 КР" sheetId="6" r:id="rId6"/>
    <sheet name="212" sheetId="7" r:id="rId7"/>
    <sheet name="213" sheetId="8" r:id="rId8"/>
    <sheet name="214" sheetId="9" r:id="rId9"/>
    <sheet name="221,222" sheetId="10" r:id="rId10"/>
    <sheet name="223,224" sheetId="11" r:id="rId11"/>
    <sheet name="225" sheetId="12" r:id="rId12"/>
    <sheet name="226" sheetId="13" r:id="rId13"/>
    <sheet name="227" sheetId="14" r:id="rId14"/>
    <sheet name="228" sheetId="15" r:id="rId15"/>
    <sheet name="266" sheetId="16" r:id="rId16"/>
    <sheet name="291" sheetId="17" r:id="rId17"/>
    <sheet name="310" sheetId="18" r:id="rId18"/>
    <sheet name="341" sheetId="19" r:id="rId19"/>
    <sheet name="342" sheetId="20" r:id="rId20"/>
    <sheet name="343" sheetId="21" r:id="rId21"/>
    <sheet name="344" sheetId="22" r:id="rId22"/>
    <sheet name="345" sheetId="23" r:id="rId23"/>
    <sheet name="346" sheetId="24" r:id="rId24"/>
    <sheet name="349" sheetId="25" r:id="rId25"/>
    <sheet name="352" sheetId="26" r:id="rId26"/>
    <sheet name="353" sheetId="27" r:id="rId27"/>
    <sheet name="Лист1" sheetId="28" r:id="rId28"/>
    <sheet name="Лист2" sheetId="29" r:id="rId29"/>
  </sheets>
  <externalReferences>
    <externalReference r:id="rId32"/>
  </externalReferences>
  <definedNames>
    <definedName name="_xlnm.Print_Area" localSheetId="5">'211 КР'!$A$1:$D$106</definedName>
    <definedName name="_xlnm.Print_Area" localSheetId="4">'211 МБ'!$A$1:$D$68</definedName>
    <definedName name="_xlnm.Print_Area" localSheetId="6">'212'!$A$1:$BP$19</definedName>
    <definedName name="_xlnm.Print_Area" localSheetId="7">'213'!$A$1:$BQ$83</definedName>
    <definedName name="_xlnm.Print_Area" localSheetId="8">'214'!$A$1:$BP$28</definedName>
    <definedName name="_xlnm.Print_Area" localSheetId="9">'221,222'!$A$1:$BN$48</definedName>
    <definedName name="_xlnm.Print_Area" localSheetId="10">'223,224'!$A$1:$BP$49</definedName>
    <definedName name="_xlnm.Print_Area" localSheetId="11">'225'!$A$1:$BN$120</definedName>
    <definedName name="_xlnm.Print_Area" localSheetId="12">'226'!$A$1:$BN$86</definedName>
    <definedName name="_xlnm.Print_Area" localSheetId="13">'227'!$A$1:$BN$16</definedName>
    <definedName name="_xlnm.Print_Area" localSheetId="14">'228'!$A$1:$BN$32</definedName>
    <definedName name="_xlnm.Print_Area" localSheetId="15">'266'!$A$1:$BP$78</definedName>
    <definedName name="_xlnm.Print_Area" localSheetId="16">'291'!$A$1:$BN$44</definedName>
    <definedName name="_xlnm.Print_Area" localSheetId="17">'310'!$A$1:$BN$147</definedName>
    <definedName name="_xlnm.Print_Area" localSheetId="18">'341'!$A$1:$BN$42</definedName>
    <definedName name="_xlnm.Print_Area" localSheetId="19">'342'!$A$1:$BN$47</definedName>
    <definedName name="_xlnm.Print_Area" localSheetId="20">'343'!$A$1:$BN$28</definedName>
    <definedName name="_xlnm.Print_Area" localSheetId="21">'344'!$A$1:$BN$34</definedName>
    <definedName name="_xlnm.Print_Area" localSheetId="22">'345'!$A$1:$BN$23</definedName>
    <definedName name="_xlnm.Print_Area" localSheetId="23">'346'!$A$1:$BN$215</definedName>
    <definedName name="_xlnm.Print_Area" localSheetId="24">'349'!$A$1:$BN$21</definedName>
    <definedName name="_xlnm.Print_Area" localSheetId="25">'352'!$A$1:$BN$16</definedName>
    <definedName name="_xlnm.Print_Area" localSheetId="26">'353'!$A$1:$BN$16</definedName>
    <definedName name="_xlnm.Print_Area" localSheetId="1">'свод'!$A$1:$CJ$79</definedName>
    <definedName name="_xlnm.Print_Area" localSheetId="3">'свод к.б'!$A$1:$CK$66</definedName>
    <definedName name="_xlnm.Print_Area" localSheetId="2">'свод мб'!$A$1:$CJ$66</definedName>
    <definedName name="_xlnm.Print_Area" localSheetId="0">'титул'!$A$1:$DD$50</definedName>
  </definedNames>
  <calcPr fullCalcOnLoad="1"/>
</workbook>
</file>

<file path=xl/sharedStrings.xml><?xml version="1.0" encoding="utf-8"?>
<sst xmlns="http://schemas.openxmlformats.org/spreadsheetml/2006/main" count="2380" uniqueCount="1057">
  <si>
    <t>к Требованиям к плану финансово-хозяйственной</t>
  </si>
  <si>
    <t>Приложение № 2</t>
  </si>
  <si>
    <t>Код видов расходов</t>
  </si>
  <si>
    <t>Источник финансового обеспечения</t>
  </si>
  <si>
    <t>№</t>
  </si>
  <si>
    <t>п/п</t>
  </si>
  <si>
    <t>в том числе:</t>
  </si>
  <si>
    <t>Итого:</t>
  </si>
  <si>
    <t>х</t>
  </si>
  <si>
    <t>Наименование расходов</t>
  </si>
  <si>
    <t>Средний размер</t>
  </si>
  <si>
    <t>руб.</t>
  </si>
  <si>
    <t>Количество</t>
  </si>
  <si>
    <t>работников,</t>
  </si>
  <si>
    <t>чел.</t>
  </si>
  <si>
    <t>Сумма, руб.</t>
  </si>
  <si>
    <t>Численность</t>
  </si>
  <si>
    <t>получающих</t>
  </si>
  <si>
    <t>пособие</t>
  </si>
  <si>
    <t>выплат в год</t>
  </si>
  <si>
    <t>на одного</t>
  </si>
  <si>
    <t>работника</t>
  </si>
  <si>
    <t>Размер</t>
  </si>
  <si>
    <t>выплаты</t>
  </si>
  <si>
    <t>в месяц, руб.</t>
  </si>
  <si>
    <t>(пособия)</t>
  </si>
  <si>
    <t>Наименование государственного внебюджетного фонда</t>
  </si>
  <si>
    <t>1.1.</t>
  </si>
  <si>
    <t>1.2.</t>
  </si>
  <si>
    <t>1.3.</t>
  </si>
  <si>
    <t>Страховые взносы в Фонд социального страхования Российской</t>
  </si>
  <si>
    <t xml:space="preserve">обязательное социальное страхование на случай временной </t>
  </si>
  <si>
    <t>2.1.</t>
  </si>
  <si>
    <t>2.2.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</si>
  <si>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</si>
  <si>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</si>
  <si>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Наименование показателя</t>
  </si>
  <si>
    <t>%</t>
  </si>
  <si>
    <t>(гр. 3×гр. 4)</t>
  </si>
  <si>
    <t>номеров</t>
  </si>
  <si>
    <t>в год</t>
  </si>
  <si>
    <t>платежей</t>
  </si>
  <si>
    <t>Стоимость</t>
  </si>
  <si>
    <t>за единицу,</t>
  </si>
  <si>
    <t>(гр. 3×гр. 4×гр.5)</t>
  </si>
  <si>
    <t>потребления</t>
  </si>
  <si>
    <t>ресурсов</t>
  </si>
  <si>
    <t>Тариф</t>
  </si>
  <si>
    <t>(с учетом</t>
  </si>
  <si>
    <t>НДС), руб.</t>
  </si>
  <si>
    <t>Индексация,</t>
  </si>
  <si>
    <t>Ставка</t>
  </si>
  <si>
    <t>арендной</t>
  </si>
  <si>
    <t>платы</t>
  </si>
  <si>
    <t>с учетом НДС,</t>
  </si>
  <si>
    <t>Объект</t>
  </si>
  <si>
    <t>работ</t>
  </si>
  <si>
    <t>(услуг)</t>
  </si>
  <si>
    <t>услуги, руб.</t>
  </si>
  <si>
    <t>Средняя</t>
  </si>
  <si>
    <t>стоимость,</t>
  </si>
  <si>
    <t>Федерации, всего</t>
  </si>
  <si>
    <t>нетрудоспособности и в связи с материнством по ставке 2,9 %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</si>
  <si>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</si>
  <si>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(гр. 4×гр. 5×гр. 6)</t>
  </si>
  <si>
    <t>работ (услуг),</t>
  </si>
  <si>
    <t>(гр. 2×гр. 3)</t>
  </si>
  <si>
    <t>деятельности муниципального учреждения,</t>
  </si>
  <si>
    <t xml:space="preserve">утв. приказом Управления образования администрации </t>
  </si>
  <si>
    <t>Суточные в командировке</t>
  </si>
  <si>
    <t>Пособие по уходу за ребенком до       3-х лет</t>
  </si>
  <si>
    <r>
      <t xml:space="preserve">5.4. Расчет (обоснование) расходов на оплату аренды имущества                                </t>
    </r>
    <r>
      <rPr>
        <b/>
        <sz val="12"/>
        <color indexed="10"/>
        <rFont val="Times New Roman"/>
        <family val="1"/>
      </rPr>
      <t xml:space="preserve"> (Заполняют специалисты планово-финансового отдела)</t>
    </r>
  </si>
  <si>
    <t>111</t>
  </si>
  <si>
    <t>244</t>
  </si>
  <si>
    <t>муниципальный бюджет</t>
  </si>
  <si>
    <t>краевой бюджет</t>
  </si>
  <si>
    <t>(со сроком полезного использования не превышающего 12 месяцев, связанные с учебным процессом)</t>
  </si>
  <si>
    <t>Приложение № 1</t>
  </si>
  <si>
    <t xml:space="preserve">к Требованиям к планам финансово-хозяйственной </t>
  </si>
  <si>
    <t>деятельности муниципальных бюджетных,</t>
  </si>
  <si>
    <t>учреждений, подведомственных Управлению</t>
  </si>
  <si>
    <t>образования администрации Николаевского</t>
  </si>
  <si>
    <t>муниципального района, утвержденных приказом</t>
  </si>
  <si>
    <t xml:space="preserve">управления образования 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</si>
  <si>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</si>
  <si>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</si>
  <si>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</si>
  <si>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</si>
  <si>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</si>
  <si>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</si>
  <si>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на 20</t>
  </si>
  <si>
    <t xml:space="preserve"> год</t>
  </si>
  <si>
    <t>КОДЫ</t>
  </si>
  <si>
    <t>Форма по КФД</t>
  </si>
  <si>
    <t>Дата</t>
  </si>
  <si>
    <t>Наименование муниципального бюджетного учреждения</t>
  </si>
  <si>
    <t>по ОКПО</t>
  </si>
  <si>
    <t>по ОКАТО</t>
  </si>
  <si>
    <t>по ОКТМО</t>
  </si>
  <si>
    <t>по ОКОПФ</t>
  </si>
  <si>
    <t>ИНН/КПП</t>
  </si>
  <si>
    <t>по ОКФС</t>
  </si>
  <si>
    <t>Единица измерения: руб.</t>
  </si>
  <si>
    <t>по ОКЕИ</t>
  </si>
  <si>
    <t>383</t>
  </si>
  <si>
    <t>Наименование органа, осуществляющего функции и полномочия учредителя</t>
  </si>
  <si>
    <t>Адрес фактического местонахождения 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</si>
  <si>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</si>
  <si>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</si>
  <si>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1.3. Перечень услуг (работ), осуществляемых на платной основе:</t>
  </si>
  <si>
    <t>Руководитель управления образования администрации Николаевского муниципального района Хабаровского края</t>
  </si>
  <si>
    <t>243</t>
  </si>
  <si>
    <t>Пособие при выходе на пенсию</t>
  </si>
  <si>
    <t>112</t>
  </si>
  <si>
    <t>Абонентская плата</t>
  </si>
  <si>
    <t>Интернет</t>
  </si>
  <si>
    <t>Аренда транспортных средств</t>
  </si>
  <si>
    <t>Предоставление начального общего, основного общего, среднего (полного) общего образования по основным общеобразовательным программам в очной, очно-заочной форме, форме экстерната, семейного образования и самообразования.</t>
  </si>
  <si>
    <t>Организация горячего питания  учащихся, организация летней оздоровительной кампании.</t>
  </si>
  <si>
    <t>Управление образования администрации Николаевского муниципального района Хабаровского края</t>
  </si>
  <si>
    <t>Доставка товаро-материальных ценностей из г.Хабаровска</t>
  </si>
  <si>
    <t>Настройка музыкальных инструментов</t>
  </si>
  <si>
    <t>Ремонт мебели</t>
  </si>
  <si>
    <t>июля</t>
  </si>
  <si>
    <t xml:space="preserve">Расчеты (обоснования) к плану финансово-хозяйственной деятельности муниципального учреждения                                                              </t>
  </si>
  <si>
    <t>№ п/п</t>
  </si>
  <si>
    <t>Повышающие коэффициенты</t>
  </si>
  <si>
    <t>Компенсационные выплаты</t>
  </si>
  <si>
    <t>Стимулирующие выплаты</t>
  </si>
  <si>
    <t>за работу в ночное время</t>
  </si>
  <si>
    <t>поездок</t>
  </si>
  <si>
    <t>в одну сторону</t>
  </si>
  <si>
    <t>Страховые взносы в Пенсионный фонд Российской Федерации по ставке 22%, всего</t>
  </si>
  <si>
    <t>в том числе по:</t>
  </si>
  <si>
    <t>затратам на общехозяйственные нужды</t>
  </si>
  <si>
    <t>2.1.1</t>
  </si>
  <si>
    <t>2.1.2</t>
  </si>
  <si>
    <t>2.1.3</t>
  </si>
  <si>
    <t>2.2.1</t>
  </si>
  <si>
    <t>2.2.2</t>
  </si>
  <si>
    <t>2.2.3</t>
  </si>
  <si>
    <t>Страховые взносы в Федеральный фонд обязательного</t>
  </si>
  <si>
    <t xml:space="preserve"> медицинского страхования, всего (по ставке 5,1 %)</t>
  </si>
  <si>
    <t>3.1</t>
  </si>
  <si>
    <t>3.2</t>
  </si>
  <si>
    <t>3.3</t>
  </si>
  <si>
    <t>муниципальной услуге: организация питания детей из малоимущих и многодетных семей, обучающихся в общеобразовательном учреждении</t>
  </si>
  <si>
    <t>муниципальной услуге: Реализация основных общеобразовательных программ начального общего образования</t>
  </si>
  <si>
    <t>муниципальной услуге: Реализация основных общеобразовательных программ основного общего образования</t>
  </si>
  <si>
    <t>муниципальной услуге: Реализация основных общеобразовательных программ среднего общего образования</t>
  </si>
  <si>
    <t>1.4.</t>
  </si>
  <si>
    <t>2.1.4</t>
  </si>
  <si>
    <t>2.2.4</t>
  </si>
  <si>
    <t>3.4</t>
  </si>
  <si>
    <t>на производстве и профессион. заболеваний по ставке 0,2 %</t>
  </si>
  <si>
    <t>Цена</t>
  </si>
  <si>
    <t>1 услуги,</t>
  </si>
  <si>
    <t>Количество договоров</t>
  </si>
  <si>
    <t xml:space="preserve">Страхование гражданской ответственности </t>
  </si>
  <si>
    <t>Наименование услуги</t>
  </si>
  <si>
    <t>кол-во детей</t>
  </si>
  <si>
    <t>Кол-во штатных единиц</t>
  </si>
  <si>
    <t>Размер заработной платы, руб.</t>
  </si>
  <si>
    <t>ФЗП в смену</t>
  </si>
  <si>
    <t>нач-к</t>
  </si>
  <si>
    <t>пед. работники</t>
  </si>
  <si>
    <t>МОП</t>
  </si>
  <si>
    <t>начальник</t>
  </si>
  <si>
    <t>1 смена</t>
  </si>
  <si>
    <t>2 смена</t>
  </si>
  <si>
    <t>3 смена</t>
  </si>
  <si>
    <t>Заработная плата начальника лагеря</t>
  </si>
  <si>
    <t>Заработная плата пед.персонала</t>
  </si>
  <si>
    <t>Заработная плата МОП</t>
  </si>
  <si>
    <t>Количество детей</t>
  </si>
  <si>
    <t>Период проведения оздоровительной кампании</t>
  </si>
  <si>
    <t>Питание (летние оздоровительные площадки)</t>
  </si>
  <si>
    <t>Содержание (летние оздоровительные площадки)</t>
  </si>
  <si>
    <t>Питание учащихся завтраком</t>
  </si>
  <si>
    <t>Количество дней посещения</t>
  </si>
  <si>
    <t>внебюджет</t>
  </si>
  <si>
    <t>Проведение летней оздоровительной кампании (за счет средств соц.защиты)</t>
  </si>
  <si>
    <t>Проведение летней оздоровительной кампании (за счет средств родителей)</t>
  </si>
  <si>
    <t>Питание учащихся горячим обедом</t>
  </si>
  <si>
    <t>Стоимость завтрака</t>
  </si>
  <si>
    <t>Стоимость горячего обеда</t>
  </si>
  <si>
    <t>Средний размер выплаты на одну услугу, руб.</t>
  </si>
  <si>
    <t>дней, поездок</t>
  </si>
  <si>
    <t>чел., услуг</t>
  </si>
  <si>
    <t>(маршрут к месту проведения отпуска)</t>
  </si>
  <si>
    <t>оплаты проезда</t>
  </si>
  <si>
    <t>Всего по ВР 112 КОСГУ 212 (муниципальный бюджет):</t>
  </si>
  <si>
    <t>Всего по ВР 119 КОСГУ 213 (муниципальный бюджет):</t>
  </si>
  <si>
    <t>Всего по ВР 119 КОСГУ 213 (краевой бюджет):</t>
  </si>
  <si>
    <t>321</t>
  </si>
  <si>
    <t>851</t>
  </si>
  <si>
    <t>852</t>
  </si>
  <si>
    <t>Земельный налог</t>
  </si>
  <si>
    <t>Налог на имущество</t>
  </si>
  <si>
    <t>Плата за негативное воздействие на окружающую среду</t>
  </si>
  <si>
    <t>Госпошлина</t>
  </si>
  <si>
    <t>Транспортный налог</t>
  </si>
  <si>
    <t>853</t>
  </si>
  <si>
    <t>Всего по ВР 244 КОСГУ 221: (муниципальный бюджет):</t>
  </si>
  <si>
    <t>Отопление</t>
  </si>
  <si>
    <t>Горячее водоснабжение</t>
  </si>
  <si>
    <t>Электроснабжение</t>
  </si>
  <si>
    <t>Холодное водоснабжение</t>
  </si>
  <si>
    <t>Водоотведение (канализация)</t>
  </si>
  <si>
    <t>Всего по ВР 244 КОСГУ 223: (муниципальный бюджет):</t>
  </si>
  <si>
    <t>Дезинфекция</t>
  </si>
  <si>
    <t>Вывоз ТБО</t>
  </si>
  <si>
    <t xml:space="preserve">Вывоз крупногабаритного мусора </t>
  </si>
  <si>
    <t xml:space="preserve">Аккарицидная обработка </t>
  </si>
  <si>
    <t>Всего по ВР 243 КОСГУ 226: (муниципальный бюджет):</t>
  </si>
  <si>
    <t>Всего по ВР 244 КОСГУ 226: (муниципальный бюджет):</t>
  </si>
  <si>
    <t>Всего по ВР 244 КОСГУ 310: (краевой бюджет):</t>
  </si>
  <si>
    <t>14</t>
  </si>
  <si>
    <t>75403</t>
  </si>
  <si>
    <t>г.</t>
  </si>
  <si>
    <t>Объем финансового обеспечения, руб. (с точностью до двух знаков после запятой — 0,00)</t>
  </si>
  <si>
    <t>всего</t>
  </si>
  <si>
    <t>из них</t>
  </si>
  <si>
    <t xml:space="preserve">Поступления от доходов, </t>
  </si>
  <si>
    <t>100</t>
  </si>
  <si>
    <t>всего:</t>
  </si>
  <si>
    <t xml:space="preserve">в том числе: </t>
  </si>
  <si>
    <t>110</t>
  </si>
  <si>
    <t>00000000000000000130</t>
  </si>
  <si>
    <t>120</t>
  </si>
  <si>
    <t>00000000000000000180</t>
  </si>
  <si>
    <t>Выплаты по расходам, всего:</t>
  </si>
  <si>
    <t>ВР</t>
  </si>
  <si>
    <t xml:space="preserve">в том числе на: </t>
  </si>
  <si>
    <t>Оплата труда и начисления на выплаты по оплате труда, всего</t>
  </si>
  <si>
    <t>Заработная плата</t>
  </si>
  <si>
    <t>211</t>
  </si>
  <si>
    <t>212</t>
  </si>
  <si>
    <t>Начисления на выплаты по оплате труда</t>
  </si>
  <si>
    <t>119</t>
  </si>
  <si>
    <t>213</t>
  </si>
  <si>
    <t>Оплата работ, услуг, всего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</si>
  <si>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</si>
  <si>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</si>
  <si>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</si>
  <si>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</si>
  <si>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</si>
  <si>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</si>
  <si>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225</t>
  </si>
  <si>
    <t>Прочие работы, услуги</t>
  </si>
  <si>
    <t>226</t>
  </si>
  <si>
    <t>Прочие расходы, всего</t>
  </si>
  <si>
    <t>290</t>
  </si>
  <si>
    <t>Прочие расходы</t>
  </si>
  <si>
    <t>831</t>
  </si>
  <si>
    <t>Поступление нефинансовых активов, всего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</si>
  <si>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</si>
  <si>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</si>
  <si>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</si>
  <si>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</si>
  <si>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600</t>
  </si>
  <si>
    <t>Руководитель МКУ ЦБУО</t>
  </si>
  <si>
    <t>Е.Б. Свинкина</t>
  </si>
  <si>
    <t>Главный бухгалтер</t>
  </si>
  <si>
    <t>А.В. Ставнистая</t>
  </si>
  <si>
    <t>Исполнитель</t>
  </si>
  <si>
    <t>тел.</t>
  </si>
  <si>
    <t>1</t>
  </si>
  <si>
    <t>20</t>
  </si>
  <si>
    <t>84213526729</t>
  </si>
  <si>
    <t>поступления от оказания услуг (выполнения работ)на платной основе и от иной приносящей доход деятельности</t>
  </si>
  <si>
    <t>субсидии на финансовое обеспечение выполнения государственного (муниципального) задания из федерального бюджета, бюджета субъекта РФ (местного бюджета)</t>
  </si>
  <si>
    <t>Код по бюджетной классификации Российской Федерации</t>
  </si>
  <si>
    <t>Код стро-ки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</si>
  <si>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</si>
  <si>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</si>
  <si>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обязатель-ного медицинс-кого страхо-вания</t>
  </si>
  <si>
    <t>Сумма, руб.                  (гр. 3×гр. 4×гр.5)</t>
  </si>
  <si>
    <t>Сумма исчисленного налога, подлежащего уплате, руб.                                              (гр. 3×гр. 4/100)</t>
  </si>
  <si>
    <t>Всего по ВР 851 КОСГУ 290 (муниц. бюджет):</t>
  </si>
  <si>
    <t>Всего по ВР 852 КОСГУ 290 (муниц. бюджет):</t>
  </si>
  <si>
    <t>Всего по ВР 853 КОСГУ 290 (муниц. бюджет):</t>
  </si>
  <si>
    <t>Всего по ВР 112 КОСГУ 222: (муниц. бюджет):</t>
  </si>
  <si>
    <t>Всего по ВР 244 КОСГУ 222: (муниц. бюджет):</t>
  </si>
  <si>
    <t>Всего по ВР 244 КОСГУ 224: (муниц. бюджет):</t>
  </si>
  <si>
    <t>224</t>
  </si>
  <si>
    <t>Всего по ВР 243 КОСГУ 225: (муниц. бюджет):</t>
  </si>
  <si>
    <t>Всего по ВР 244 КОСГУ 225: (муниц. бюджет):</t>
  </si>
  <si>
    <t>Всего по ВР 244 КОСГУ 310: (муниц. бюджет):</t>
  </si>
  <si>
    <t>Количество услуг перевозки</t>
  </si>
  <si>
    <t>Цена услуги перевозки, руб.</t>
  </si>
  <si>
    <t>Сумма, руб.                        (гр. 3×гр. 4)</t>
  </si>
  <si>
    <t>Наименование расходов                                                                (маршрут)</t>
  </si>
  <si>
    <t>Цена услуги, руб.</t>
  </si>
  <si>
    <t>Налоговая база, руб.</t>
  </si>
  <si>
    <t>Ставка налога, %</t>
  </si>
  <si>
    <t>Сумма исчисленного налога, подлежащего уплате, руб. (гр. 3×гр. 4/100)</t>
  </si>
  <si>
    <t>О.П. Абрамович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</si>
  <si>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</si>
  <si>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</si>
  <si>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</si>
  <si>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организация питания обучающихся</t>
  </si>
  <si>
    <t>организация отдыха детей в каникулярное время</t>
  </si>
  <si>
    <t>1.2. Виды деятельности муниципального бюджетного учреждения:</t>
  </si>
  <si>
    <t>от "23" января 2017 г. № 23-осн.р</t>
  </si>
  <si>
    <t>Наименование выплат</t>
  </si>
  <si>
    <t>Сумма выплат в месяц, рублей</t>
  </si>
  <si>
    <t>Сумма выплат в год, рублей</t>
  </si>
  <si>
    <t>4 =гр.3*12 мес.</t>
  </si>
  <si>
    <t>Затраты по организации питания детей из малоимущих и многодетных семей, обучающихся в общеобразовательных учреждениях</t>
  </si>
  <si>
    <t>Установленный оклад</t>
  </si>
  <si>
    <t>за работу с вредными условиями труда</t>
  </si>
  <si>
    <t>за работу, не входящую в должностные обязанности</t>
  </si>
  <si>
    <t>за качество, интенсивность и высокие результаты труда, премиальные выплаты</t>
  </si>
  <si>
    <t>РК, СН</t>
  </si>
  <si>
    <t>Материальная помощь</t>
  </si>
  <si>
    <t>Замещение уходящих в учебный отпуск</t>
  </si>
  <si>
    <t>Замещение уходящих в очередной отпуск</t>
  </si>
  <si>
    <t>Итого фонд заработной платы</t>
  </si>
  <si>
    <t>Затраты на общехозяйственные нужды</t>
  </si>
  <si>
    <t>ВСЕГО фонд заработной платы</t>
  </si>
  <si>
    <t>Реализация основных общеобразовательных программ начального общего образования</t>
  </si>
  <si>
    <t>за квалиф.категорию</t>
  </si>
  <si>
    <t>за наличие почетного звания</t>
  </si>
  <si>
    <t>молодой специалист</t>
  </si>
  <si>
    <t>Вознаграждение за выполнение функций классного руководителя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</si>
  <si>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</si>
  <si>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</si>
  <si>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Николаевского муниципального района от "23" января 2017 г. № 23-осн.р</t>
  </si>
  <si>
    <t>за работу в сельском населенном пункте</t>
  </si>
  <si>
    <t>3.1.</t>
  </si>
  <si>
    <t>3.2.</t>
  </si>
  <si>
    <t>3.3.</t>
  </si>
  <si>
    <t>4.1.</t>
  </si>
  <si>
    <t>4.2.</t>
  </si>
  <si>
    <t>2.3.</t>
  </si>
  <si>
    <t>2.4.</t>
  </si>
  <si>
    <t>за проверку тетрадей</t>
  </si>
  <si>
    <t>за заведование кабинетом</t>
  </si>
  <si>
    <t>3.4.</t>
  </si>
  <si>
    <t>3.5.</t>
  </si>
  <si>
    <t>2.5.</t>
  </si>
  <si>
    <t>за специфику</t>
  </si>
  <si>
    <t>Проезд в отпуск по маршруту:</t>
  </si>
  <si>
    <t>Почтовые расходы</t>
  </si>
  <si>
    <t>Количество поездок</t>
  </si>
  <si>
    <t>Количество чел.</t>
  </si>
  <si>
    <t>Сумма, руб.                           (гр. 2 х гр.3 × гр. 4)</t>
  </si>
  <si>
    <t>ед.изм.</t>
  </si>
  <si>
    <t>Количество работ (услуг)</t>
  </si>
  <si>
    <t>Цена (тариф), руб.</t>
  </si>
  <si>
    <t xml:space="preserve">Дератизация </t>
  </si>
  <si>
    <t>га</t>
  </si>
  <si>
    <t>усл.</t>
  </si>
  <si>
    <t>100 м2</t>
  </si>
  <si>
    <t>м3</t>
  </si>
  <si>
    <t>Цена, руб.</t>
  </si>
  <si>
    <t>Стоимость работ (услуг), руб.</t>
  </si>
  <si>
    <t>Огнезащитная обработка</t>
  </si>
  <si>
    <t>Кол-во услуг</t>
  </si>
  <si>
    <t>Обслуживание тревожных кнопок</t>
  </si>
  <si>
    <t>Обучение по ОТ, чел.</t>
  </si>
  <si>
    <t>Обучение ПТМ с отрывом от производства, чел.</t>
  </si>
  <si>
    <t>Санитарно-гигиеническое обучение декретированных групп профессий (пищеблок, воспит., пом.восп.), чел</t>
  </si>
  <si>
    <t>Проведение производственного инструментального контроля, в том числе:</t>
  </si>
  <si>
    <t>учебные кабинеты, игровые</t>
  </si>
  <si>
    <t>мед.кабинеты</t>
  </si>
  <si>
    <t>пищеблоки</t>
  </si>
  <si>
    <t>спортивный, актовый залы</t>
  </si>
  <si>
    <t>Бак-анализ пищи (органолептический контроль)</t>
  </si>
  <si>
    <t>Медицинский осмотр работников, чел.</t>
  </si>
  <si>
    <t>1.5.</t>
  </si>
  <si>
    <t>кабинеты ИВТ</t>
  </si>
  <si>
    <t>уч.мастерские, каб. Технологии</t>
  </si>
  <si>
    <t>Приобретение бланков аттестатов</t>
  </si>
  <si>
    <t>Приобретение бланков приложений к аттестатам</t>
  </si>
  <si>
    <t>Огнетушители</t>
  </si>
  <si>
    <t>Сантехнические материалы, в том числе:</t>
  </si>
  <si>
    <t>Зап.части для системы отопления</t>
  </si>
  <si>
    <t>Электротехнические материалы:</t>
  </si>
  <si>
    <t>Химико-москательные материалы:</t>
  </si>
  <si>
    <t>Хозяйственные материалы, инвентарь:</t>
  </si>
  <si>
    <t>Строительные материалы:</t>
  </si>
  <si>
    <t>Мягкий инвентарь:</t>
  </si>
  <si>
    <t>Канцелярские принадлежности:</t>
  </si>
  <si>
    <t>Прочие материальные запасы:</t>
  </si>
  <si>
    <t>Наглядная агитация по ОТ</t>
  </si>
  <si>
    <t>Аптечка универсальная</t>
  </si>
  <si>
    <t>Аптечка ВИЧ</t>
  </si>
  <si>
    <t>Приобретение СИЗ</t>
  </si>
  <si>
    <t>Смывающие и обезораживающие средства</t>
  </si>
  <si>
    <t>Анальгин</t>
  </si>
  <si>
    <t>Парацетамол</t>
  </si>
  <si>
    <t>Мукалтин (пектусин)</t>
  </si>
  <si>
    <t>Кальция глюконат (глицерофосфат)</t>
  </si>
  <si>
    <t>Пирантель (вермокс, пиперазина адицинат)</t>
  </si>
  <si>
    <t>Линимент стрептоцида (синтомецина)</t>
  </si>
  <si>
    <t>Валерианы экстракт</t>
  </si>
  <si>
    <t>Раствор йода 5%</t>
  </si>
  <si>
    <t>Раствор бриллиантового зеленого 1-2%</t>
  </si>
  <si>
    <t>Раствор Люголя (Йодинола)</t>
  </si>
  <si>
    <t>Фурациллин</t>
  </si>
  <si>
    <t>Перманганат калия</t>
  </si>
  <si>
    <t>Оксолиновая мазь</t>
  </si>
  <si>
    <t>Карболен (активированный уголь)</t>
  </si>
  <si>
    <t>Клей БФ-6</t>
  </si>
  <si>
    <t>Тавегил (противоаллергический препарат)</t>
  </si>
  <si>
    <t>Раствор протаргола (капли в нос)</t>
  </si>
  <si>
    <t>Раствор сульфацила натрия 20%</t>
  </si>
  <si>
    <t>Элеутерококка экстракт</t>
  </si>
  <si>
    <t>"Мараславин"(Гипертонический раствор с противовоспалительным действием)</t>
  </si>
  <si>
    <t>Хлорофиллипт (ромазулон)-антисептик</t>
  </si>
  <si>
    <t>Капли ландышево-валериановые</t>
  </si>
  <si>
    <t>Эуфиллин</t>
  </si>
  <si>
    <t>Аллохол</t>
  </si>
  <si>
    <t>Дибазол (спазмолитическое, сосудорасширяющее средство)</t>
  </si>
  <si>
    <t>Мыло хозяйственное</t>
  </si>
  <si>
    <t>Мыло туалетное</t>
  </si>
  <si>
    <t>Сода кальцинированная, кг</t>
  </si>
  <si>
    <t>Порошок стиральный, кг</t>
  </si>
  <si>
    <t>Моющие средства</t>
  </si>
  <si>
    <t>Горчица, кг</t>
  </si>
  <si>
    <t>Хлорка, кг</t>
  </si>
  <si>
    <t>Электролампы ДВЛ</t>
  </si>
  <si>
    <t>Электролампочки, шт.</t>
  </si>
  <si>
    <t>Кол-во детей</t>
  </si>
  <si>
    <t>Кол-во дней посещения</t>
  </si>
  <si>
    <t>Категория детей</t>
  </si>
  <si>
    <t>из малоимущих и многодетных семей</t>
  </si>
  <si>
    <t>с ОВЗ</t>
  </si>
  <si>
    <t>Электрооборудование:</t>
  </si>
  <si>
    <t>Прочие ОС:</t>
  </si>
  <si>
    <t>Мебель:</t>
  </si>
  <si>
    <t>Жалюзи</t>
  </si>
  <si>
    <t>Источник бесперебойного питания</t>
  </si>
  <si>
    <t>Стол учительский демонстрационный</t>
  </si>
  <si>
    <t>Для уроков ОБЖ:</t>
  </si>
  <si>
    <t>Для уроков географии:</t>
  </si>
  <si>
    <t>Глобус политический д.120</t>
  </si>
  <si>
    <t>Глобус физический д.120</t>
  </si>
  <si>
    <t>Для уроков биологии:</t>
  </si>
  <si>
    <t>Для уроков математики:</t>
  </si>
  <si>
    <t>Набор геометрических тел</t>
  </si>
  <si>
    <t>Набор прозрачных геометрических тел с сечениями (разборный)</t>
  </si>
  <si>
    <t>Таблицы "Алгебра и матаматический анализ"</t>
  </si>
  <si>
    <t>Горючее для спиртовок</t>
  </si>
  <si>
    <t>Для уроков английского языка:</t>
  </si>
  <si>
    <t>Таблицы демонстр. "Основная грамматика англ. языка"</t>
  </si>
  <si>
    <t>Для начальной школы:</t>
  </si>
  <si>
    <t>Таблицы "Ступени грамоты"</t>
  </si>
  <si>
    <t>Комплект наглядных пособий "Изучение чисел 1и 2 десятка"</t>
  </si>
  <si>
    <t>Набор по правилам дорожного движения</t>
  </si>
  <si>
    <t>Для уроков информатики:</t>
  </si>
  <si>
    <t>Для проведения уроков ИЗО и черчения:</t>
  </si>
  <si>
    <t>Набор муляжей для рисования</t>
  </si>
  <si>
    <t>Спортивный инвентарь:</t>
  </si>
  <si>
    <t>Гвозди в ассортименте от 30-150 мм, кг</t>
  </si>
  <si>
    <t>Бумага "Снегурочка"</t>
  </si>
  <si>
    <t>Бумага писчая</t>
  </si>
  <si>
    <t>Ватман</t>
  </si>
  <si>
    <t xml:space="preserve">Ручка   </t>
  </si>
  <si>
    <t>Простой карандаш</t>
  </si>
  <si>
    <t>Клей канц.</t>
  </si>
  <si>
    <t>Стержни разного цвета</t>
  </si>
  <si>
    <t>Маркер</t>
  </si>
  <si>
    <t>Ластик</t>
  </si>
  <si>
    <t>Линейка</t>
  </si>
  <si>
    <t>Скрепки</t>
  </si>
  <si>
    <t>Скобы для степлера</t>
  </si>
  <si>
    <t>Кнопки</t>
  </si>
  <si>
    <t>Ножницы</t>
  </si>
  <si>
    <t>Тонер для катриджа</t>
  </si>
  <si>
    <t>Календарь</t>
  </si>
  <si>
    <t>Тетрадь общая 48 л.</t>
  </si>
  <si>
    <t>Тетрадь общая 96 л.</t>
  </si>
  <si>
    <t>Скотч</t>
  </si>
  <si>
    <t>Скоросшиватель бумажный</t>
  </si>
  <si>
    <t>Скоросшиватель пластиковый</t>
  </si>
  <si>
    <t>Папка для документов (с файлами)</t>
  </si>
  <si>
    <t>Папка пластиковая, шт.</t>
  </si>
  <si>
    <t>Файл (500шт.)</t>
  </si>
  <si>
    <t>Штрих-корректор</t>
  </si>
  <si>
    <t>Скатерть</t>
  </si>
  <si>
    <t>Бумага туалетная, шт.</t>
  </si>
  <si>
    <t>Циркуль школьный пластм.</t>
  </si>
  <si>
    <t>Набор "Тела геометрические"</t>
  </si>
  <si>
    <t>Начальная школа:</t>
  </si>
  <si>
    <t>Дидактический материал по природоведению 2 (3) Кл.</t>
  </si>
  <si>
    <t>Дидактический материал по природоведению 3 (4) Кл.</t>
  </si>
  <si>
    <t>Мел школьный</t>
  </si>
  <si>
    <t>стр.2</t>
  </si>
  <si>
    <t>стр.4</t>
  </si>
  <si>
    <t>стр.6</t>
  </si>
  <si>
    <t>стр.11</t>
  </si>
  <si>
    <t>стр.12</t>
  </si>
  <si>
    <t>стр.13</t>
  </si>
  <si>
    <t>стр.16</t>
  </si>
  <si>
    <t>стр.18</t>
  </si>
  <si>
    <t>стр.20</t>
  </si>
  <si>
    <t>стр.24</t>
  </si>
  <si>
    <t>Хим.реактивы</t>
  </si>
  <si>
    <t>Проект плана финансово-хозяйственной деятельности</t>
  </si>
  <si>
    <t>надбавка за выслугу лет</t>
  </si>
  <si>
    <t>Всего по ВР 244 КОСГУ 340: (муниц. бюджет):</t>
  </si>
  <si>
    <t>Всего по ВР 244 КОСГУ 340: (внебюджет):</t>
  </si>
  <si>
    <t>Работы, услуги по содержанию имущества</t>
  </si>
  <si>
    <t>КОСГУ 212 :</t>
  </si>
  <si>
    <t>подъемное пособие при переезде на новое место работы</t>
  </si>
  <si>
    <t>суточные</t>
  </si>
  <si>
    <t>Всего по ВР 112 КОСГУ 214 (муниципальный бюджет):</t>
  </si>
  <si>
    <t>Найм жилья в командировке</t>
  </si>
  <si>
    <t xml:space="preserve">Наименование расходов                                                          </t>
  </si>
  <si>
    <t>Количество услуг</t>
  </si>
  <si>
    <t>Сумма, руб.                           (гр.3 × гр. 4)</t>
  </si>
  <si>
    <t>Обустройство "тревожной кнопки"</t>
  </si>
  <si>
    <t>Установка (модернизация) системы контроля доступа</t>
  </si>
  <si>
    <t>Установка (модернизация) системы видеонаблюдения</t>
  </si>
  <si>
    <t>Всего по ВР 243 КОСГУ 228: (муниципальный бюджет):</t>
  </si>
  <si>
    <t>Всего по ВР 244 КОСГУ 228: (муниципальный бюджет):</t>
  </si>
  <si>
    <t>Всего по ВР 321 КОСГУ 266 (краевой бюджет):</t>
  </si>
  <si>
    <t>Всего по ВР 112 КОСГУ 266 (муниципальный бюджет):</t>
  </si>
  <si>
    <t>(пособия),</t>
  </si>
  <si>
    <t>Всего по ВР 244 КОСГУ 227: (муниципальный бюджет):</t>
  </si>
  <si>
    <t xml:space="preserve">Информационные услуги АО ПФ "Контур" </t>
  </si>
  <si>
    <t>Всего по ВР 244 КОСГУ 353: (муниципальный бюджет):</t>
  </si>
  <si>
    <t>на КОСГУ 352 относятся расходы на приобретение неисключительных прав на результаты интеллектуальной деятельности с неопределенным сроком полезного использования, в том числе приобретение пользовательских, лицензионных прав на программное обеспечение, приобретение и обновление справочно-информационных баз данных.</t>
  </si>
  <si>
    <t>Всего по ВР 244 КОСГУ 352: (муниципальный бюджет):</t>
  </si>
  <si>
    <t>на КОСГУ 353 относятся расходы на приобретение неисключительных прав на результаты интеллектуальной деятельности с определенным сроком полезного использования, в том числе приобретение пользовательских, лицензионных прав на программное обеспечение, приобретение и обновление справочно-информационных баз данных.</t>
  </si>
  <si>
    <t xml:space="preserve"> НА КОСГУ 223  относится приобретение бутилированной питьевой воды, если у организации отсутствует система централизованного питьевого водоснабжения, либо органом санитарно-эпидемиологического надзора или лабораторией организации, эксплуатирующей системы водоснабжения, выдано заключение о признании воды несоответствующей санитарным нормам.</t>
  </si>
  <si>
    <t>бюджет</t>
  </si>
  <si>
    <t>Бутилированная питьевая вода по предписанию сан-эпид.надзора</t>
  </si>
  <si>
    <t>Цена с учетом НДС, руб.</t>
  </si>
  <si>
    <t>Стоимость с учетом НДС, руб.</t>
  </si>
  <si>
    <t>Приобретение (изготовление) бланков строгой отчетности</t>
  </si>
  <si>
    <t>На подстатью 346 "Увеличение стоимости прочих оборотных запасов (материалов)" КОСГУ относятся расходы по оплате договоров на приобретение (изготовление) прочих объектов, относящихся к материальным запасам:</t>
  </si>
  <si>
    <t>*  запасные и (или) составные части для машин, оборудования, оргтехники, вычислительной техники, систем телекоммуникаций и локальных вычислительных сетей, систем передачи и отображения информации, защиты информации, информационно-вычислительных систем, средств связи и тому подобное;</t>
  </si>
  <si>
    <t>*  кухонных инвентарь</t>
  </si>
  <si>
    <t>* корма, средства ухода, дрессировки, экипировки животных</t>
  </si>
  <si>
    <t>*  бланочная продукция (за исключением бланков строгой отчетности);</t>
  </si>
  <si>
    <t>Средняя стоимость, руб.</t>
  </si>
  <si>
    <t>Сумма, руб.                                         (гр. 3×гр. 4)</t>
  </si>
  <si>
    <t>Зап.части для оборудования, оргтехники, вычислительной техники, систем телекоммуникаций и локальных вычислительных сетей, систем передачи и отображения информации, защиты информации, информационно-вычислительных систем, средств связи</t>
  </si>
  <si>
    <t>Запасные части для автотранспорта:</t>
  </si>
  <si>
    <t>Кухонный инвентарь:</t>
  </si>
  <si>
    <t>Ложка столовая н/р, шт.</t>
  </si>
  <si>
    <t>Ложки-соусницы (нержав.), шт.</t>
  </si>
  <si>
    <t>Нож столовый, шт.</t>
  </si>
  <si>
    <t>Доска разделочная, шт.</t>
  </si>
  <si>
    <t>Кастрюли в ассортименте, шт.</t>
  </si>
  <si>
    <t>Тазы эмалированные разные, шт.</t>
  </si>
  <si>
    <t>Всего по ВР 244 КОСГУ 346: (муниц. бюджет):</t>
  </si>
  <si>
    <t>На подстатью 345 "Увеличение стоимости мягкого инвентаря" КОСГУ относятся расходы по оплате договоров на приобретение (изготовление) мягкого инвентаря, в том числе имущества, функционально ориентированного на охрану труда и технику безопасности, гражданскую оборону (специальной одежды, специальной обуви и предохранительных приспособлений (комбинезонов, костюмов, курток, брюк, халатов, полушубков, тулупов, различной обуви, рукавиц, очков, шлемов, противогазов, респираторов, других видов специальной одежды)</t>
  </si>
  <si>
    <t>Приобретение СИЗ от поражения эл.током (диэл.перчатки)</t>
  </si>
  <si>
    <t>Всего по ВР 244 КОСГУ 345: (муниц. бюджет):</t>
  </si>
  <si>
    <t>На подстатью 344 "Увеличение стоимости строительных материалов" КОСГУ относятся расходы по оплате договоров на приобретение (изготовление) строительных материалов, за исключением строительных материалов для целей капитальных вложений.</t>
  </si>
  <si>
    <t>Сумма, руб.                                (гр. 3×гр. 4)</t>
  </si>
  <si>
    <t>Всего по ВР 244 КОСГУ 344: (муниц. бюджет):</t>
  </si>
  <si>
    <t>Горюче-смазочные материалы, топливо:</t>
  </si>
  <si>
    <t>Бензин А-80</t>
  </si>
  <si>
    <t>Бензин АИ-90</t>
  </si>
  <si>
    <t>Дизельное топливо</t>
  </si>
  <si>
    <t>На подстатью 343 "Увеличение стоимости горюче-смазочных материалов" КОСГУ относятся расходы по оплате договоров на приобретение (изготовление) горюче-смазочных материалов, в том числе все виды топлива, горючего и смазочных материалов</t>
  </si>
  <si>
    <t>Всего по ВР 244 КОСГУ 342: (муниц. бюджет):</t>
  </si>
  <si>
    <t>Всего по ВР 244 КОСГУ 342: (внебюджет):</t>
  </si>
  <si>
    <t>На подстатью 342 "Увеличение стоимости продуктов питания" КОСГУ относятся расходы по оплате договоров на приобретение (изготовление) продуктов питания, в том числе продовольственные пайки, молочные смеси, лечебно-профилактическое питание, иные продукты питания.</t>
  </si>
  <si>
    <t>* саженцы, посадочный материал</t>
  </si>
  <si>
    <t>* На подстатью 341 "Увеличение стоимости лекарственных препаратов и материалов, применяемых в медицинских целях" КОСГУ относятся расходы по оплате договоров на приобретение (изготовление) лекарственных препаратов и материалов, применяемых в медицинских целях.</t>
  </si>
  <si>
    <t>Медикаменты и перевязочные средства:</t>
  </si>
  <si>
    <t>Всего по ВР 244 КОСГУ 341: (муниц. бюджет):</t>
  </si>
  <si>
    <t>Всего по ВР 244 КОСГУ 346: (краевой бюджет):</t>
  </si>
  <si>
    <t>Всего по ВР 244 КОСГУ 346: (внебюджет):</t>
  </si>
  <si>
    <t>Сумма, руб.                                          (гр. 3×гр. 4)</t>
  </si>
  <si>
    <t>10.9.1. На подстатью 291 "Налоги, пошлины и сборы" КОСГУ относятся расходы по уплате налогов (включаемых в состав расходов), государственной пошлины и сборов, разного рода платежей в бюджеты всех уровней:</t>
  </si>
  <si>
    <t>* налог на добавленную стоимость и налога на прибыль (в части обязательств государственных (муниципальных) казенных учреждений)</t>
  </si>
  <si>
    <t>* налог на имущество</t>
  </si>
  <si>
    <t>* земельный налог, в том числе в период строительства объекта</t>
  </si>
  <si>
    <t>* транспортный налог</t>
  </si>
  <si>
    <t>* плата за загрязнение окружающей среды</t>
  </si>
  <si>
    <t>* государственные пошлины и сборов в установленных законодательством Российской Федерации случаях</t>
  </si>
  <si>
    <t>На подстатью 212 "Прочие несоциальные выплаты персоналу в денежной форме" КОСГУ относятся осуществляемые в соответствии с законодательством Российской Федерации расходы по оплате работодателем в пользу персонала и (или) их иждивенцев, не относящихся к заработной плате дополнительных выплат и пособий (за исключением компенсаций расходов персонала), обусловленных условиями трудовых отношений, статусом работников (сотрудников)</t>
  </si>
  <si>
    <t>* подъемное пособие при переезде на новое место работы (службы) лицам, работающим в районах Крайнего Севера и приравненных к ним местностях, судьям, работникам загранучреждений и другим работникам в соответствии с законодательством Российской Федерации</t>
  </si>
  <si>
    <t>На подстатью 214 "Прочие несоциальные выплаты персоналу в натуральной форме" КОСГУ относятся осуществляемые в соответствии с законодательством Российской Федерации расходы по оплате работодателем в пользу персонала и (или) их иждивенцев, не относящихся к заработной плате компенсаций (возмещений) их расходов, обусловленных условиями трудовых отношений, статусом работников (сотрудников), в том числе:</t>
  </si>
  <si>
    <t>* компенсация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</t>
  </si>
  <si>
    <t xml:space="preserve"> На подстатью 222 "Транспортные услуги" КОСГУ относятся расходы на приобретение транспортных услуг, в том числе:</t>
  </si>
  <si>
    <t>* оказание услуг перевозки на основании договора автотранспортного обслуживания, в рамках которого к обязанностям исполнителя относятся, в том числе: техническое обслуживание предоставляемых автомобилей, ремонтные работы (включая диагностику и профилактические работы), осуществление заправки автомобилей, обеспечение горюче-смазочными материалами и запасными частями (при необходимости), осуществление персонального подбора водительского состава, поддержание транспортных средств в надлежащем санитарном состоянии</t>
  </si>
  <si>
    <t>* оплата проезда к месту нахождения учебного заведения и обратно персоналу, совмещающему работу с обучением в образовательных учреждениях</t>
  </si>
  <si>
    <t>* плата за перевозку (доставку) грузов (отправлений) по соответствующим договорам перевозки (доставки, фрахтования)</t>
  </si>
  <si>
    <t>* оплата услуг по доставке специального топлива и горюче-смазочных материалов;</t>
  </si>
  <si>
    <t>* оплата договоров транспортно-экспедиционных услуг (услуги по организации перевозки груза, заключению договоров перевозки груза, обеспечению отправки и получения груза, а также иные услуги, связанные с перевозкой груза);</t>
  </si>
  <si>
    <t>* оплата договоров гражданско-правового характера, заключенных с физическими лицами, на оказание транспортных услуг</t>
  </si>
  <si>
    <t>На подстатью 225 "Работы, услуги по содержанию имущества" КОСГУ относятся расходы по оплате договоров на выполнение работ, оказание услуг, связанных с содержанием (работы и услуги, осуществляемые с целью поддержания и (или) восстановления функциональных, пользовательских характеристик объекта), обслуживанием, ремонтом нефинансовых активов, полученных в аренду или безвозмездное пользование, находящихся на праве оперативного управления и в государственной казне Российской Федерации, субъекта Российской Федерации, казне муниципального образования, в том числе на:</t>
  </si>
  <si>
    <t>* вывоз снега, отходов производства (в том числе, медицинских и радиационно-опасных), включая расходы на оплату договоров, предметом которых является вывоз и утилизация отходов производства в случае, если осуществление действий, направленных на их дальнейшую утилизацию (размещение, захоронение), согласно условиям договора, осуществляет исполнитель;</t>
  </si>
  <si>
    <t>* дезинфекцию, дезинсекцию, дератизацию, газацию (дегазацию);</t>
  </si>
  <si>
    <t>* санитарно-гигиеническое обслуживание, мойку и чистку (химчистку) имущества (транспорта, помещений, окон и иного имущества), натирку полов, прачечные услуги;</t>
  </si>
  <si>
    <t>* устранение неисправностей (восстановление работоспособности) отдельных объектов нефинансовых активов, а также объектов и систем (охранная, пожарная сигнализация, система вентиляции и тому подобное), входящих в состав отдельных объектов нефинансовых активов;</t>
  </si>
  <si>
    <t>* огнезащитную обработку;</t>
  </si>
  <si>
    <t>* зарядку огнетушителей;</t>
  </si>
  <si>
    <t>* установку противопожарных дверей (замену дверей на противопожарные);</t>
  </si>
  <si>
    <t>* измерение сопротивления изоляции электропроводки, испытание устройств защитного заземления;</t>
  </si>
  <si>
    <t>* проведение испытаний пожарных кранов;</t>
  </si>
  <si>
    <t>* государственную поверку, паспортизацию, клеймение средств измерений, в том числе весового хозяйства, манометров, термометров медицинских, уровнемеров, приборов учета, перепадомеров, измерительных медицинских аппаратов, спидометров;</t>
  </si>
  <si>
    <t>* обследование технического состояния (аттестация) объектов нефинансовых активов, осуществляемое в целях получения информации о необходимости проведения и объемах ремонта, определения возможности дальнейшей эксплуатации (включая, диагностику автотранспортных средств, в том числе при государственном техническом осмотре), ресурса работоспособности</t>
  </si>
  <si>
    <t>* энергетическое обследование;</t>
  </si>
  <si>
    <t>* проведение бактериологических исследований воздуха в помещениях, а также проведение бактериологических исследований иных нефинансовых активов (перевязочного материала, инструментов и тому подобное);</t>
  </si>
  <si>
    <t>* замазку, оклейку окон;</t>
  </si>
  <si>
    <t>* услуги по организации питания животных, находящихся в оперативном управлении, а также их ветеринарное обслуживание;</t>
  </si>
  <si>
    <t>* заправку картриджей;</t>
  </si>
  <si>
    <t>На подстатью 226 "Прочие работы, услуги" КОСГУ относятся расходы на выполнение работ, оказание услуг, не отнесенных на подстатьи 221 - 225, 227 - 229 КОСГУ, в том числе:</t>
  </si>
  <si>
    <t>* межевание границ земельных участков;</t>
  </si>
  <si>
    <t>* работы по типовому проектированию;</t>
  </si>
  <si>
    <t>* разработка проектной и сметной документации для ремонта объектов нефинансовых активов;</t>
  </si>
  <si>
    <t>* периодическая проверка (в том числе аттестация) объекта информатизации (автоматизированного рабочего места) на соответствие специальным требованиям и рекомендациям по защите информации, составляющей государственную тайну, от утечки по техническим каналам;</t>
  </si>
  <si>
    <t>* переплетные работы;</t>
  </si>
  <si>
    <t>* ксерокопирование;</t>
  </si>
  <si>
    <t>* медицинские услуги (в том числе диспансеризация, медицинский осмотр и освидетельствование работников (включая предрейсовые осмотры водителей), состоящих в штате учреждения, проведение медицинских анализов);</t>
  </si>
  <si>
    <t>* проведение государственной экспертизы проектной документации, осуществление строительного контроля, включая авторский надзор за капитальным ремонтом объектов капитального строительства, оплата демонтажных работ (снос строений, перенос коммуникаций и тому подобное);</t>
  </si>
  <si>
    <t>* услуги по предоставлению выписок из государственных реестров;</t>
  </si>
  <si>
    <t>* услуги по охране, приобретаемые на основании договоров гражданско-правового характера с физическими и юридическими лицами;</t>
  </si>
  <si>
    <t>* подписка на периодические и справочные издания, в том числе для читальных залов библиотек, с учетом доставки подписных изданий, если она предусмотрена в договоре подписки;</t>
  </si>
  <si>
    <t>* услуги рекламного характера (в том числе, размещение объявлений в средствах массовой информации);</t>
  </si>
  <si>
    <t>* расходы на оплату услуг по организации питания;</t>
  </si>
  <si>
    <t>* проведение инвентаризации и паспортизации зданий, сооружений, других основных средств;</t>
  </si>
  <si>
    <t>* работы по погрузке, разгрузке, укладке, складированию нефинансовых активов</t>
  </si>
  <si>
    <t>* услуги по обучению на курсах повышения квалификации, подготовки и переподготовки специалистов;</t>
  </si>
  <si>
    <t>* плата за пользование наплавным мостом (понтонной переправой), платной автомобильной дорогой;</t>
  </si>
  <si>
    <t>* по проезду к месту служебной командировки и обратно к месту постоянной работы транспортом общего пользования, соответственно, к станции, пристани, аэропорту и от станции, пристани, аэропорта, если они находятся за чертой населенного пункта, при наличии документов (билетов), подтверждающих эти расходы;</t>
  </si>
  <si>
    <t>* по найму жилых помещений;</t>
  </si>
  <si>
    <t>* возмещение персоналу расходов на прохождение медицинского осмотра;</t>
  </si>
  <si>
    <t>Всего по ВР 112 КОСГУ 226: (муниципальный бюджет):</t>
  </si>
  <si>
    <t>Кол-во чел.</t>
  </si>
  <si>
    <t>На подстатью 227 "Страхование" КОСГУ относятся расходы на уплату страховых премий (страховых взносов) по договорам страхования, заключенным со страховыми организациями</t>
  </si>
  <si>
    <t>На подстатью 228 "Услуги, работы для целей капитальных вложений" КОСГУ относятся расходы на приобретение услуг, работ для целей капитальных вложений, в том числе:</t>
  </si>
  <si>
    <t>* разработку проектной и сметной документации для строительства, реконструкции объектов нефинансовых активов;</t>
  </si>
  <si>
    <t>* проведение государственной экспертизы проектной документации, осуществление строительного контроля, включая авторский надзор за строительством, реконструкцией объектов капитального строительства, оплату демонтажных работ (снос строений, перенос коммуникаций и тому подобное);</t>
  </si>
  <si>
    <t>* установку (расширение) единых функционирующих систем (включая приведение в состояние, пригодное к эксплуатации), таких как: охранная, пожарная сигнализация, локально-вычислительная сеть, система видеонаблюдения, контроля доступа и иных аналогичных систем, в том числе обустройство "тревожной кнопки", а также работы по модернизации указанных систем (за исключением стоимости основных средств, необходимых для проведения модернизации и поставляемых исполнителем, расходы на оплату которых следует относить на статью 310 "Увеличение стоимости основных средств" КОСГУ)</t>
  </si>
  <si>
    <t>* монтажные работы по оборудованию, требующему монтажа, в случае если данные работы не предусмотрены договорами поставки, договорами (государственными (муниципальными) контрактами) на строительство, реконструкцию, техническое перевооружение, дооборудование объектов;</t>
  </si>
  <si>
    <t>На подстатью 266 "Социальные пособия и компенсации персоналу в денежной форме" КОСГУ относятся расходы по выплате социальных пособий и компенсаций персоналу (за исключением оплаты и (или) компенсации (возмещения) стоимости предоставляемых услуг), в том числе:</t>
  </si>
  <si>
    <t>* пособий за первые три дня временной нетрудоспособности за счет средств работодателя, в случае заболевания работника или полученной им травмы (за исключением несчастных случаев на производстве и профессиональных заболеваний);</t>
  </si>
  <si>
    <t>Всего по ВР 111 КОСГУ 266 (муниципальный бюджет):</t>
  </si>
  <si>
    <t>Пособие за первые три дня временной нетрудоспособности за счет средств работодателя</t>
  </si>
  <si>
    <t>0,5% от общего ФОТ</t>
  </si>
  <si>
    <t>* ежемесячных компенсационных выплат в размере 50 рублей персоналу, находящемуся в отпуске по уходу за ребенком до достижения им возраста 3 лет, назначаемые и выплачиваемые в соответствии с постановлением Правительства Российской Федерации от 3 ноября 1994 года № 1206 "Об утверждении Порядка назначения и выплаты ежемесячных компенсационных выплат отдельным категориям граждан" (Собрание законодательства Российской Федерации", 1994, № 29, ст. 3035; 2015, № 1, ст. 262);</t>
  </si>
  <si>
    <t>* среднемесячного заработка на период трудоустройства работника, гражданского служащего при его увольнении в связи с ликвидацией либо реорганизацией учреждения, иными организационно-штатными мероприятиями, приводящими к сокращению численности или штата учреждения;</t>
  </si>
  <si>
    <t>* выходных пособий работникам, военнослужащим и сотрудникам правоохранительных органов (органов безопасности), имеющим специальные звания, при их увольнении, не связанном с ликвидацией либо реорганизацией учреждений, изменением структуры учреждений и иными организационно-штатными мероприятиями, приводящими к сокращению численности или штата учреждения;</t>
  </si>
  <si>
    <t>Всего по ВР 111 КОСГУ 266 (краевой бюджет):</t>
  </si>
  <si>
    <t>Всего по ВР 111 КОСГУ 266 (муниц. бюджет):</t>
  </si>
  <si>
    <t>Всего по ВР 112 КОСГУ 266 (муниц. бюджет):</t>
  </si>
  <si>
    <t>На статью 310 "Увеличение стоимости основных средств" КОСГУ относятся расходы по оплате государственных (муниципальных) контрактов, договоров на строительство, приобретение (изготовление) объектов, относящихся к основным средствам, а также на реконструкцию, техническое перевооружение, расширение, модернизацию (модернизацию с дооборудованием) основных средств, находящихся в государственной, муниципальной собственности, полученных в аренду или безвозмездное пользование.</t>
  </si>
  <si>
    <t>1.1. Расчеты (обоснования) расходов на выплату заработной платы, осуществляемые на основе договоров (контрактов), в соответствии с законодательством Российской Федерации о государственной (муниципальной) службе, трудовым законодательством</t>
  </si>
  <si>
    <t>1.2. Расчет (обоснование) прочих несоциальных выплат персоналу в денежной форме</t>
  </si>
  <si>
    <t>Расчеты (обоснования) выплат персоналу при направлении в служебные командировки</t>
  </si>
  <si>
    <t>Расчеты (обоснования) выплат персоналу к месту проведения отпуска и обратно</t>
  </si>
  <si>
    <t>1.4. Расчеты (обоснования) прочих несоциальных выплат персоналу в натуральной форме</t>
  </si>
  <si>
    <r>
      <t xml:space="preserve">2. </t>
    </r>
    <r>
      <rPr>
        <b/>
        <sz val="12"/>
        <color indexed="18"/>
        <rFont val="Times New Roman"/>
        <family val="1"/>
      </rPr>
      <t>Расчет (обоснование) расходов на оплату работ, услуг</t>
    </r>
    <r>
      <rPr>
        <b/>
        <sz val="12"/>
        <rFont val="Times New Roman"/>
        <family val="1"/>
      </rPr>
      <t xml:space="preserve">       </t>
    </r>
  </si>
  <si>
    <t>2.1. Расчет (обоснование) расходов на оплату услуг связи</t>
  </si>
  <si>
    <t xml:space="preserve">2.2. Расчет (обоснование) расходов на оплату транспортных услуг </t>
  </si>
  <si>
    <r>
      <t xml:space="preserve">2.3. Расчет (обоснование) расходов на оплату коммунальных услуг                                          </t>
    </r>
    <r>
      <rPr>
        <b/>
        <sz val="12"/>
        <color indexed="10"/>
        <rFont val="Times New Roman"/>
        <family val="1"/>
      </rPr>
      <t>(расчетные позиции заполняют специалисты планово-финансового отдела)</t>
    </r>
  </si>
  <si>
    <t xml:space="preserve">2.4. Расчет (обоснование) расходов на оплату работ, услуг по содержанию имущества    </t>
  </si>
  <si>
    <t>2.4.1. Оплата услуг по вывозу твердых бытовых отходов, дезинфекция, дезинсекция, дератизация</t>
  </si>
  <si>
    <r>
      <t xml:space="preserve">2.4.2. Текущий ремонт оборудования                                                                                                       </t>
    </r>
    <r>
      <rPr>
        <b/>
        <sz val="12"/>
        <color indexed="10"/>
        <rFont val="Times New Roman"/>
        <family val="1"/>
      </rPr>
      <t xml:space="preserve"> (По предварительному согласованию с МКУ ЦМТО)</t>
    </r>
  </si>
  <si>
    <r>
      <t xml:space="preserve">2.4.3. Благоустройство территории                                                                                                  </t>
    </r>
    <r>
      <rPr>
        <b/>
        <sz val="12"/>
        <color indexed="10"/>
        <rFont val="Times New Roman"/>
        <family val="1"/>
      </rPr>
      <t xml:space="preserve">  (По предварительному согласованию с МКУ ЦМТО)</t>
    </r>
  </si>
  <si>
    <r>
      <t xml:space="preserve">2.4.4. Текущий ремонт зданий и сооружений                                                                                        </t>
    </r>
    <r>
      <rPr>
        <b/>
        <sz val="12"/>
        <color indexed="10"/>
        <rFont val="Times New Roman"/>
        <family val="1"/>
      </rPr>
      <t xml:space="preserve"> (По предварительному согласованию с МКУ ЦМТО)</t>
    </r>
  </si>
  <si>
    <r>
      <t xml:space="preserve">2.4.5.Техническое обслуживание зданий, сооружений, оборудования и инвентаря                    </t>
    </r>
    <r>
      <rPr>
        <b/>
        <sz val="12"/>
        <color indexed="10"/>
        <rFont val="Times New Roman"/>
        <family val="1"/>
      </rPr>
      <t xml:space="preserve">  (По предварительному согласованию с МКУ ЦМТО)</t>
    </r>
  </si>
  <si>
    <r>
      <t xml:space="preserve">2.4.6. Капитальный ремонт зданий, сооружений                                                                                                        </t>
    </r>
    <r>
      <rPr>
        <b/>
        <sz val="12"/>
        <color indexed="10"/>
        <rFont val="Times New Roman"/>
        <family val="1"/>
      </rPr>
      <t xml:space="preserve"> (По предварительному согласованию с МКУ ЦМТО)</t>
    </r>
  </si>
  <si>
    <t>2.5. Расчет (обоснование) расходов на оплату прочих работ, услуг</t>
  </si>
  <si>
    <t>2.5.1. Расчет (обоснование) расходов на командировочные расходы</t>
  </si>
  <si>
    <t>2.5.2 Оплата прочих работ, услуг</t>
  </si>
  <si>
    <t>2.5.3. Проведение летней оздоровительной кампании</t>
  </si>
  <si>
    <t xml:space="preserve">2.6. Расчет (обоснование) выплат по страхованию </t>
  </si>
  <si>
    <t>2.6.1. Оплата страхования гражданской ответственности владельцев транспортных средств</t>
  </si>
  <si>
    <t>2.7. Расчет (обоснование) расходов на оплату услуг, работ для целей капитальных вложений</t>
  </si>
  <si>
    <t>3. Расчет (обоснование) выплат по социальному страхованию</t>
  </si>
  <si>
    <t>3.1. Расчеты (обоснования) социальных пособий и компенсаций персоналу в денежной форме</t>
  </si>
  <si>
    <r>
      <t xml:space="preserve">4. </t>
    </r>
    <r>
      <rPr>
        <b/>
        <sz val="12"/>
        <color indexed="18"/>
        <rFont val="Times New Roman"/>
        <family val="1"/>
      </rPr>
      <t>Расчет (обоснование) расходов на уплату налогов, пошлин и сборов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</t>
    </r>
    <r>
      <rPr>
        <b/>
        <sz val="12"/>
        <color indexed="10"/>
        <rFont val="Times New Roman"/>
        <family val="1"/>
      </rPr>
      <t>(Заполняют специалисты планово-финансового отдела)</t>
    </r>
  </si>
  <si>
    <r>
      <t>5.1. Расчет (обоснование) расходов на приобретение основных средств</t>
    </r>
    <r>
      <rPr>
        <b/>
        <sz val="12"/>
        <color indexed="10"/>
        <rFont val="Times New Roman"/>
        <family val="1"/>
      </rPr>
      <t xml:space="preserve">                                                                                (со сроком полезного использования более 12 месяцев, не связанные с учебным процессом)</t>
    </r>
  </si>
  <si>
    <t>5. Расчет (обоснование) расходов на поступление нефинансовых активов</t>
  </si>
  <si>
    <t>5.3. Расчет (обоснование) расходов на увеличение стоимости материальных запасов</t>
  </si>
  <si>
    <t>5.3.1. Расчет (обоснование) расходов на увеличение стоимости лекарственных препаратов и материалов, применяемых в медицинских целях</t>
  </si>
  <si>
    <t>5.3.2. Расчет (обоснование) расходов на увеличение стоимости продуктов питания</t>
  </si>
  <si>
    <t>Проведение летней оздоровительной кампании</t>
  </si>
  <si>
    <t>Питание детей</t>
  </si>
  <si>
    <t>5.3.3. Расчет (обоснование) расходов на увеличение стоимости горюче-смазочных материалов</t>
  </si>
  <si>
    <t>5.3.4. Расчет (обоснование) расходов на увеличение стоимости строительных материалов</t>
  </si>
  <si>
    <t>5.3.5. Расчет (обоснование) расходов на увеличение стоимости мягкого инвентаря</t>
  </si>
  <si>
    <t>5.3.6. Расчет (обоснование) расходов на увеличение стоимости прочих оборотных запасов (материалов)</t>
  </si>
  <si>
    <t xml:space="preserve"> Расчет (обоснование) расходов на приобретение  материальных запасов </t>
  </si>
  <si>
    <t xml:space="preserve"> 5.3.7. Расчет (обоснование) увеличения стоимости прочих материальных запасов однократного применения</t>
  </si>
  <si>
    <t>5.4. Расчет (обоснование) расходов на 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</si>
  <si>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5.5. Расчет (обоснование) расходов на увеличение стоимости неисключительных прав на результаты интеллектуальной деятельности с определенным сроком полезного использования</t>
  </si>
  <si>
    <t>214</t>
  </si>
  <si>
    <t>Прочие несоциальные выплаты персоналу в натуральной форме</t>
  </si>
  <si>
    <t>Прочие несоциальные выплаты персоналу в денежной форме</t>
  </si>
  <si>
    <t>Арендная плата за пользование имуществом</t>
  </si>
  <si>
    <t>2.5.4. Расчет (обоснование) расходов на прочие работы, услуги</t>
  </si>
  <si>
    <t>260</t>
  </si>
  <si>
    <t>Социальные пособия и компенсации персоналу в денежной форме</t>
  </si>
  <si>
    <t>Социальное обеспечение, всего:</t>
  </si>
  <si>
    <t>227</t>
  </si>
  <si>
    <t>228</t>
  </si>
  <si>
    <t>Страхование</t>
  </si>
  <si>
    <t>Услуги, работы для целей капитальных вложений</t>
  </si>
  <si>
    <t>220</t>
  </si>
  <si>
    <t>210</t>
  </si>
  <si>
    <t>300</t>
  </si>
  <si>
    <t>Налоги, пошлины и сборы</t>
  </si>
  <si>
    <t>291</t>
  </si>
  <si>
    <t>Увеличение стоимости лекарственных препаратов и материалов, применяемых в медицинских целях</t>
  </si>
  <si>
    <t>341</t>
  </si>
  <si>
    <t>Увеличение стоимости продуктов питания</t>
  </si>
  <si>
    <t>342</t>
  </si>
  <si>
    <t>343</t>
  </si>
  <si>
    <t>344</t>
  </si>
  <si>
    <t>345</t>
  </si>
  <si>
    <t>346</t>
  </si>
  <si>
    <t>349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</si>
  <si>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</si>
  <si>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</si>
  <si>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</si>
  <si>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</si>
  <si>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 xml:space="preserve"> На подстатью 349 "Увеличение стоимости прочих материальных запасов однократного применения" КОСГУ относятся расходы по оплате договоров на приобретение (изготовление) прочих объектов, относящихся к материальным запасам однократного применения:</t>
  </si>
  <si>
    <t>* поздравительных открыток и вкладышей к ним;</t>
  </si>
  <si>
    <t>* приветственных адресов, почетных грамот, благодарственных писем, дипломов и удостоверений лауреатов конкурсов для награждения и тому подобное;</t>
  </si>
  <si>
    <t>* цветов;</t>
  </si>
  <si>
    <t>* приобретение (изготовление) специальной продукции;</t>
  </si>
  <si>
    <t>* приобретение (изготовление) бланков строгой отчетности;</t>
  </si>
  <si>
    <t>* приобретение бутилированной питьевой воды, если у организации отсутствует система централизованного питьевого водоснабжения, либо органом санитарно-эпидемиологического надзора или лабораторией организации, эксплуатирующей системы водоснабжения, выдано заключение о признании воды несоответствующей санитарным нормам.</t>
  </si>
  <si>
    <t>Увеличение стоимости прочих материальных запасов однократного применения</t>
  </si>
  <si>
    <t>350</t>
  </si>
  <si>
    <t>352</t>
  </si>
  <si>
    <t>353</t>
  </si>
  <si>
    <t>Увеличение стоимости права пользования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</si>
  <si>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</si>
  <si>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</si>
  <si>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00000000000000000131</t>
  </si>
  <si>
    <t>00000000000000000183</t>
  </si>
  <si>
    <t>Доходы от субсидии на иные цели</t>
  </si>
  <si>
    <t>121</t>
  </si>
  <si>
    <t>00000000000000000184</t>
  </si>
  <si>
    <t>Доходы от субсидии на осуществление капитальных вложений</t>
  </si>
  <si>
    <t>Доходы от оказания платных услуг (работ)</t>
  </si>
  <si>
    <t>Доходы от компенсации затрат</t>
  </si>
  <si>
    <t>00000000000000000134</t>
  </si>
  <si>
    <t>Доходы от оказания платных услуг (работ), компенсаций затрат</t>
  </si>
  <si>
    <t>Прочие доходы</t>
  </si>
  <si>
    <t>122</t>
  </si>
  <si>
    <t>Остаток средств на конец года</t>
  </si>
  <si>
    <t>Остаток средств на начало года</t>
  </si>
  <si>
    <t>Показатели по расходам учреждения за счет средств муниципального бюджета и доходов от оказания платных услуг на 2019 год</t>
  </si>
  <si>
    <t>Показатели по расходам учреждения за счет средств краевого бюджета на 2019 год</t>
  </si>
  <si>
    <t>Свод показателей по поступлениям и выплатам учреждения на 2019 год</t>
  </si>
  <si>
    <t>266</t>
  </si>
  <si>
    <t>Муниципальное бюджетное общеобразовательное учреждение средняя общеобразовательная школа р.п.Многовершинный Николаевского муниципального района Хабаровского края</t>
  </si>
  <si>
    <t>55074818</t>
  </si>
  <si>
    <t>08231558000</t>
  </si>
  <si>
    <t>08631158051</t>
  </si>
  <si>
    <t>2705150496/270501001</t>
  </si>
  <si>
    <t>682449, Хабаровский край, Николаевский р-н, Многовершинный рп, Черкашина ул, дом № 37</t>
  </si>
  <si>
    <t>Директор МБОУ СОШ р.п.Многовершинный</t>
  </si>
  <si>
    <t>И.А.Павлюкова</t>
  </si>
  <si>
    <t>В.А.Шайхмурзина</t>
  </si>
  <si>
    <t xml:space="preserve">1. Расчеты (обоснования) выплат персоналу </t>
  </si>
  <si>
    <t>1.1. Расчеты (обоснования) расходов на оплату труда</t>
  </si>
  <si>
    <t>Надбавка до ГРОТ</t>
  </si>
  <si>
    <t>ставок</t>
  </si>
  <si>
    <t>(гр. 3×12)</t>
  </si>
  <si>
    <r>
      <t xml:space="preserve">1.5.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Times New Roman"/>
        <family val="1"/>
      </rPr>
      <t>(Заполняют специалисты планово-финансового отдела)</t>
    </r>
  </si>
  <si>
    <t>Размер базы для начисления страховых взносов, руб.</t>
  </si>
  <si>
    <t>Сумма взноса, руб.</t>
  </si>
  <si>
    <t>2.1.1.</t>
  </si>
  <si>
    <t>2.1.2.</t>
  </si>
  <si>
    <t>2.1.3.</t>
  </si>
  <si>
    <t>2.1.4.</t>
  </si>
  <si>
    <t>2.1.5</t>
  </si>
  <si>
    <t>2.2.1.</t>
  </si>
  <si>
    <t>2.2.2.</t>
  </si>
  <si>
    <t>2.2.3.</t>
  </si>
  <si>
    <t>2.2.4.</t>
  </si>
  <si>
    <t>2.2.5</t>
  </si>
  <si>
    <r>
      <t xml:space="preserve">1.5.1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                                                                                                                                       </t>
    </r>
    <r>
      <rPr>
        <b/>
        <sz val="12"/>
        <color indexed="10"/>
        <rFont val="Times New Roman"/>
        <family val="1"/>
      </rPr>
      <t>(Заполняют специалисты планово-финансового отдела)</t>
    </r>
  </si>
  <si>
    <t>Муниципальный контракт на оказание услуг связи ПАО "Ростелеком" от 09.01.2018 № 727000023228</t>
  </si>
  <si>
    <t>р.п.Многовершинный -г.Владивосток</t>
  </si>
  <si>
    <t>р.п.Многовершинный-г.Хабаровск</t>
  </si>
  <si>
    <t>р.п.Многовершинный-г.Новосибирск</t>
  </si>
  <si>
    <t>р.п.Многовершинный-г.Калининград</t>
  </si>
  <si>
    <t>р.п.Многовершинный-г.Советская Гавань</t>
  </si>
  <si>
    <t>р.п.Многовершинный-г.Москва</t>
  </si>
  <si>
    <t>За поставку тепловой энергии и горячей воды, водоотведение и водоснабжение за ООО "ЖКХ Многовершинный" имеется дебиторская задолженность!</t>
  </si>
  <si>
    <t>Устройство ограждения волейбольной площадки</t>
  </si>
  <si>
    <t>Ремонт ограждения территории</t>
  </si>
  <si>
    <t>Освещение территории</t>
  </si>
  <si>
    <t>Ремонт системы отопления</t>
  </si>
  <si>
    <t>Замена дверей на пожарных выходах</t>
  </si>
  <si>
    <t>Замена дверных блоков классных комнат</t>
  </si>
  <si>
    <t>Установка решеток заграждения на отопительные приборы</t>
  </si>
  <si>
    <t>Аварийное освещение</t>
  </si>
  <si>
    <t>Ремонт полов в подвальном помещении</t>
  </si>
  <si>
    <t>Замена окон на ПВХ</t>
  </si>
  <si>
    <t>Ремонт компьютерной и офисной техники</t>
  </si>
  <si>
    <t>Ремонт отмостки, цоколя, крылец</t>
  </si>
  <si>
    <t>Проезд в командировку (р.п.Многовершинный-г.Николаевск-на-Амуре)</t>
  </si>
  <si>
    <t>Договор на санитарно-гигиеническое обучение декретированных групп ФБУЗ "ЦГиЭ в Хаб.крае" от 26.04.2017 № 142/2017</t>
  </si>
  <si>
    <t>Обучение по безопасности работ на высоте безгруппников, выполняющих работы на ср.подмащив., чел.</t>
  </si>
  <si>
    <t>Обучение по безопасности работ на высоте мастеров, ответственных за организацию, чел.</t>
  </si>
  <si>
    <t>Установка (модернизация) охранной сигнализации</t>
  </si>
  <si>
    <t>Разработка проектной и сметной документации контроля доступа</t>
  </si>
  <si>
    <t>Морозильный ларь, шт.</t>
  </si>
  <si>
    <t>Мармит вторых бдюд, шт.</t>
  </si>
  <si>
    <t>Охлаждаемая витрина для холодных закусок, шт.</t>
  </si>
  <si>
    <t>Картофелечистка, шт.</t>
  </si>
  <si>
    <t>Углошлифовальная машинка (болгарка), шт.</t>
  </si>
  <si>
    <t>Снегоуборочная машина, шт.</t>
  </si>
  <si>
    <t>Электрический рубанок, шт.</t>
  </si>
  <si>
    <t>Стул п/м (актовый зал)</t>
  </si>
  <si>
    <t>Шкаф книжный, шт.</t>
  </si>
  <si>
    <t>Электроплита на пищеблок, шт.</t>
  </si>
  <si>
    <t>Стул п/м (компьютерный), шт.</t>
  </si>
  <si>
    <t>Фильтр для очистки воды "Fibos", шт.</t>
  </si>
  <si>
    <t>Комплект мебели школьный (парта+2 стула)</t>
  </si>
  <si>
    <t>Ноутбук, шт.</t>
  </si>
  <si>
    <t>Персональный компьютер с сборе, шт.</t>
  </si>
  <si>
    <t>Мультимедийный проектор, шт.</t>
  </si>
  <si>
    <t>Экран для проектора, шт.</t>
  </si>
  <si>
    <t>Для уроков технологии:</t>
  </si>
  <si>
    <t>Набор таблиц по безопасности труда по всем разделам и темам технологии, к-т</t>
  </si>
  <si>
    <t>Комплект портретов выдающихся деятелей науки и техники, шт.</t>
  </si>
  <si>
    <t>Комплект плакатов и таблиц по самоопределению в сфере материального производства, шт.</t>
  </si>
  <si>
    <t>Секционные шкафы для хранения инструментов, приборов, деталей, шт.</t>
  </si>
  <si>
    <t>Модель электрических швейных машин, шт.</t>
  </si>
  <si>
    <t>Машина швейная, шт.</t>
  </si>
  <si>
    <t>Электрочайник, шт.</t>
  </si>
  <si>
    <t>Утюг электрический, шт.</t>
  </si>
  <si>
    <t>Миксер, шт.</t>
  </si>
  <si>
    <t>Стол письменный, шт.</t>
  </si>
  <si>
    <t>Шкаф-витрина для пособий, шт.</t>
  </si>
  <si>
    <t>Противогаз, шт.</t>
  </si>
  <si>
    <t>Винтовка, шт.</t>
  </si>
  <si>
    <t>Набор наглядных пособий, к-т</t>
  </si>
  <si>
    <t>Скелет анатомический, шт.</t>
  </si>
  <si>
    <t>Заспиртованные объекты животных, шт.</t>
  </si>
  <si>
    <t>Комплект карт по истории, шт.</t>
  </si>
  <si>
    <t>Комплект плакатов "Англоязычные страны", шт.</t>
  </si>
  <si>
    <t>Колонки, шт.</t>
  </si>
  <si>
    <t>Комплект приборов и инстментов топографический демонстрационный, шт.</t>
  </si>
  <si>
    <t>Мини метеостанция демонстрационная, шт.</t>
  </si>
  <si>
    <t>Набор для оценки чистоты воздуха методом биоиндексации, шт., шт.</t>
  </si>
  <si>
    <t>Комплект для исследования состояния окружающей среды, шт.</t>
  </si>
  <si>
    <t>Для уроков химии, физики:</t>
  </si>
  <si>
    <t>Барометр-анероид, шт.</t>
  </si>
  <si>
    <t>Комплект настенных учебных карт по географии (8-9 кл.)</t>
  </si>
  <si>
    <t>Теллурий, шт.</t>
  </si>
  <si>
    <t>Весы с разновесами, шт.</t>
  </si>
  <si>
    <t>Динамометр для демонстрационных работ, шт.</t>
  </si>
  <si>
    <t>Динамометр для лабораторных работ, шт.</t>
  </si>
  <si>
    <t>Термометр, шт.</t>
  </si>
  <si>
    <t>Пузырьковый реостат, шт.</t>
  </si>
  <si>
    <t>Модель электродвигателя, шт.</t>
  </si>
  <si>
    <t>Электрофорная машинка, шт.</t>
  </si>
  <si>
    <t>Модель гальванического элемента, шт.</t>
  </si>
  <si>
    <t>Модель аккумулятора, шт.</t>
  </si>
  <si>
    <t>Модель генератора электрического тока, шт.</t>
  </si>
  <si>
    <t>Гигрометр волосной, шт.</t>
  </si>
  <si>
    <t>Психрометр, шт.</t>
  </si>
  <si>
    <t>Гигрометр конденсационный, шт.</t>
  </si>
  <si>
    <t>Метроном, шт.</t>
  </si>
  <si>
    <t>Прибор для изучения движения тел, шт.</t>
  </si>
  <si>
    <t>Конструктор молекул, шт.</t>
  </si>
  <si>
    <t>Набор таблиц по физике, шт.</t>
  </si>
  <si>
    <t>Таблица Менделеева, шт.</t>
  </si>
  <si>
    <t>Проекционный аппарат, шт.</t>
  </si>
  <si>
    <t>Мат борцовский, шт.</t>
  </si>
  <si>
    <t>Гантели разновесовые, к-т</t>
  </si>
  <si>
    <t>Стойка с планкой для прыжков в высоту, к-т</t>
  </si>
  <si>
    <t>Велотенажер, шт.</t>
  </si>
  <si>
    <t>Беговая дорожка, шт.</t>
  </si>
  <si>
    <t>Силовая установка, шт.</t>
  </si>
  <si>
    <t>Для уроков истории, русского языка, литературы:</t>
  </si>
  <si>
    <t>Линолеум (ширина 2м), м</t>
  </si>
  <si>
    <t>Линолеум (ширина 3м), м</t>
  </si>
  <si>
    <t>Фанера 1,2*2,4*0,06 (лист)</t>
  </si>
  <si>
    <t>Саморезы в ассортименте, кг</t>
  </si>
  <si>
    <t>Растворитель, ацетон (0,5л), шт.</t>
  </si>
  <si>
    <t>Половое покрытие в тамбур, м</t>
  </si>
  <si>
    <t>Дерматин, шт.</t>
  </si>
  <si>
    <t>Эмаль в ассортименте, кг</t>
  </si>
  <si>
    <t>Система управления эвакуацией (значки), шт.</t>
  </si>
  <si>
    <t>Ветошь, м</t>
  </si>
  <si>
    <t>Веник, шт.</t>
  </si>
  <si>
    <t>Метлы, шт.</t>
  </si>
  <si>
    <t>Материнская плата, шт.</t>
  </si>
  <si>
    <t>Процессор, шт.</t>
  </si>
  <si>
    <t>Видеокарта, шт.</t>
  </si>
  <si>
    <t>Оперативная память, шт.</t>
  </si>
  <si>
    <t>Замок врезной, шт.</t>
  </si>
  <si>
    <t>Замок навесной, шт.</t>
  </si>
  <si>
    <t>Ключ гаечный, к-т</t>
  </si>
  <si>
    <t>Ключ разводной, шт.</t>
  </si>
  <si>
    <t>Конфорки лК9.25.250.000, шт.</t>
  </si>
  <si>
    <t>Раздаточный дидактический материал по всем темам и разделам технологии, шт.</t>
  </si>
  <si>
    <t>Комплект инструментов и приспособлений для швейных работ, шт.</t>
  </si>
  <si>
    <t>Набор инструментов для разделки сырой продукции, шт.</t>
  </si>
  <si>
    <t>Набор измерительных инструментов для работы с тканями, шт.</t>
  </si>
  <si>
    <t>Сервиз столовый, шт.</t>
  </si>
  <si>
    <t>Сервиз чайный, шт.</t>
  </si>
  <si>
    <t>Набор оборудования и прспособлений для сервировки стола, шт.</t>
  </si>
  <si>
    <t>Набор чертежных инструментов, шт.</t>
  </si>
  <si>
    <t>Проводник для исследований (никелевая спираль), шт.</t>
  </si>
  <si>
    <t>Низковольтовые лампы, шт.</t>
  </si>
  <si>
    <t>Секундомер, шт.</t>
  </si>
  <si>
    <t>Компас, шт.</t>
  </si>
  <si>
    <t>Детали для сборки электромагнита, к-т</t>
  </si>
  <si>
    <t>Измерительная лента, шт.</t>
  </si>
  <si>
    <t>Колбы, пробирки</t>
  </si>
  <si>
    <t>Магнит, шт.</t>
  </si>
  <si>
    <t>Опилки металлические для лабораторных работ, шт.</t>
  </si>
  <si>
    <t>Спиртовка, шт.</t>
  </si>
  <si>
    <t>Нитяные маятники, шт.</t>
  </si>
  <si>
    <t>Набор грузов, шт.</t>
  </si>
  <si>
    <t>Стеклянная пластина, имеющая форму трапеции, шт.</t>
  </si>
  <si>
    <t>Длиннофокусная собирающая линза на подставке, шт.</t>
  </si>
  <si>
    <t>Длиннофокусная решетка с периодом 0,01 мм, шт.</t>
  </si>
  <si>
    <t>Высоковольтный индикатор, шт.</t>
  </si>
  <si>
    <t>Набор спектральных трубок с водородом, шт.</t>
  </si>
  <si>
    <t>Стеклянная пластина со скошенными гранями, шт.</t>
  </si>
  <si>
    <t>Набор металлических пружин для лабораторных работ, шт.</t>
  </si>
  <si>
    <t>Набор конденсаторов демонстрационных, шт.</t>
  </si>
  <si>
    <t>Молоток к метроному, шт.</t>
  </si>
  <si>
    <t>Мензурка 50мл, шт.</t>
  </si>
  <si>
    <t>Линейка 1м, шт.</t>
  </si>
  <si>
    <t>Для уроков физической культуры:</t>
  </si>
  <si>
    <t>Мяч волейбольный (тренировочный), шт.</t>
  </si>
  <si>
    <t>Мяч волейбольный (игровой), шт.</t>
  </si>
  <si>
    <t>Мяч футбольный, шт.</t>
  </si>
  <si>
    <t>Конус, шт.</t>
  </si>
  <si>
    <t>Мяч для б/тенниса, шт.</t>
  </si>
  <si>
    <t>Штанга ученическая, шт.</t>
  </si>
  <si>
    <t>Сетка волейбольная, шт.</t>
  </si>
  <si>
    <t>Сетка баскетбольная, шт.</t>
  </si>
  <si>
    <t>Ведро цинковое, шт.</t>
  </si>
  <si>
    <t>Ведро под мусор с крышкой, шт.</t>
  </si>
  <si>
    <t>Совок, шт.</t>
  </si>
  <si>
    <t>Полотно вафельное, м</t>
  </si>
  <si>
    <t>Ведро эмалированное 12л, шт.</t>
  </si>
  <si>
    <t>Котел в ассортименте, шт.</t>
  </si>
  <si>
    <t>Разнос 470*360, шт.</t>
  </si>
  <si>
    <t>Стакан, шт.</t>
  </si>
  <si>
    <t>Терка, шт.</t>
  </si>
  <si>
    <t>Комплект пекарский в ассортименте, шт.</t>
  </si>
  <si>
    <t>Унитаз с бачком, шт.</t>
  </si>
  <si>
    <t>Запорный механизм, шт.</t>
  </si>
  <si>
    <t>Сифон, шт.</t>
  </si>
  <si>
    <t>Клапан, шт.</t>
  </si>
  <si>
    <t>Подводка гибкая, шт.</t>
  </si>
  <si>
    <t>Гофра для бачка, шт.</t>
  </si>
  <si>
    <t>Манжета, шт.</t>
  </si>
  <si>
    <t>Поплавок, шт.</t>
  </si>
  <si>
    <t>Вентиль, шт.</t>
  </si>
  <si>
    <t>Смеситель, шт.</t>
  </si>
  <si>
    <t>Кран-букса, шт.</t>
  </si>
  <si>
    <t>Шпингалет, шт.</t>
  </si>
  <si>
    <t>Кабель, п.м.</t>
  </si>
  <si>
    <t>Выключатель, шт.</t>
  </si>
  <si>
    <t>Розетка, шт.</t>
  </si>
  <si>
    <t>Коллер, шт.</t>
  </si>
  <si>
    <t>Валик малярный, шт.</t>
  </si>
  <si>
    <t>Автомат 15А, 25А, шт.</t>
  </si>
  <si>
    <t>Ручка дверная, шт.</t>
  </si>
  <si>
    <t>Бумажное полотенце, шт.</t>
  </si>
  <si>
    <t>Средство для чистки труб "Тирет", шт.</t>
  </si>
  <si>
    <t>Клей, шт.</t>
  </si>
  <si>
    <t>Журналы учета разные, шт.</t>
  </si>
  <si>
    <t>Журналы учета для учебной деятельности, шт.</t>
  </si>
  <si>
    <r>
      <t xml:space="preserve">5.2.Расчет (обоснование) расходов на приобретение основных средств                                                                      </t>
    </r>
    <r>
      <rPr>
        <b/>
        <sz val="12"/>
        <color indexed="10"/>
        <rFont val="Times New Roman"/>
        <family val="1"/>
      </rPr>
      <t xml:space="preserve">  (со сроком полезного использования более 12 месяцев, связанные с учебным процессом)</t>
    </r>
  </si>
  <si>
    <t>стр.5</t>
  </si>
  <si>
    <t>стр.7</t>
  </si>
  <si>
    <t>стр.9</t>
  </si>
  <si>
    <t>стр.10</t>
  </si>
  <si>
    <t>стр.14</t>
  </si>
  <si>
    <t>стр.15</t>
  </si>
  <si>
    <t>стр.17</t>
  </si>
  <si>
    <t>стр.19</t>
  </si>
  <si>
    <t>стр.25</t>
  </si>
  <si>
    <t>стр.26</t>
  </si>
  <si>
    <t>стр.27</t>
  </si>
  <si>
    <t>стр.28</t>
  </si>
  <si>
    <t>стр.29</t>
  </si>
  <si>
    <t>стр.33</t>
  </si>
  <si>
    <t>стр.34</t>
  </si>
  <si>
    <t>стр.35</t>
  </si>
  <si>
    <t>Психиатрическое освидетельствование сотрудников на должностях с вредными условиями труда</t>
  </si>
  <si>
    <t>Обучение сторожей квалификации охранника</t>
  </si>
  <si>
    <t>Изготовление паспорта заземляющего устройства</t>
  </si>
  <si>
    <t>Услуги по устройству охранной сигнализации</t>
  </si>
  <si>
    <t>Расходные материалы по ремонту аварийного  освещения</t>
  </si>
  <si>
    <t>Светильники</t>
  </si>
  <si>
    <t>Замеры сопротивления</t>
  </si>
  <si>
    <t>Услуги по устройству молниезащиты</t>
  </si>
  <si>
    <t>Дверь, с доводчиком и уплотнителем, шт.</t>
  </si>
  <si>
    <t xml:space="preserve">Затраты на проектирование пожарной безопасности учреждения </t>
  </si>
  <si>
    <t>Наглядные агитационные пособия по пожарной безопасности</t>
  </si>
  <si>
    <t>Приобретение самоспасателей , накидок</t>
  </si>
  <si>
    <t>Договор энергоснабжения ПАО "ДЭК" от от 05.04.2019 № 686-2019/1</t>
  </si>
  <si>
    <t>Договор на медицинский осмотр работников КГБУЗ "НЦРБ" от 09.01.2019 № 44/МО</t>
  </si>
  <si>
    <t>Бактериологический анализ воды</t>
  </si>
  <si>
    <t>Подписка на периодические издания по ОТ</t>
  </si>
  <si>
    <t>Информационные услуги АО ПФ "Контур" (ЭЦП)</t>
  </si>
  <si>
    <t>Подписка на периодические издания по основной деятельности</t>
  </si>
  <si>
    <t>Услуги по устройству системы контроля и управления доступом (турникет, домофон, считыватель)</t>
  </si>
  <si>
    <t>Оборудование для системы видеонаблюдения</t>
  </si>
  <si>
    <t>Проезд на сессию ( г. Хабаровск)</t>
  </si>
  <si>
    <t>Конкурс по ОТ, приобретение грамот, благодарственных писем, приветственных адресов</t>
  </si>
  <si>
    <t>Дверь, металлическая с кодовым замком, шт.</t>
  </si>
  <si>
    <t>Стол теннисный с сеткой</t>
  </si>
  <si>
    <t>Комплект портретов "Полководцы", шт.</t>
  </si>
  <si>
    <t>Комплект портретов "Литераторы", шт.</t>
  </si>
  <si>
    <t>21</t>
  </si>
  <si>
    <t>р.п.Многовершинный-Таджикистан</t>
  </si>
  <si>
    <t>р.п.Многовершинный-г.Благовещенск</t>
  </si>
  <si>
    <t>р.п.Многовершинный-г.Сочи</t>
  </si>
  <si>
    <t>р.п.Многовершинный- Крым</t>
  </si>
  <si>
    <t>Контракт на поставку тепловой энергии и горячей воды  ООО "ЖКХ Многовершинный" от 01.01.2020 № 11/ТЭ</t>
  </si>
  <si>
    <t>Контракт (договор) на вывоз ТБО ООО "ЖКХ Многовершинный" от 01.01.2020 № 11/ТБО</t>
  </si>
  <si>
    <t>Договор на дезинфекционные, дератизационные работы ФБУЗ "ЦГиЭ в Хаб.крае" 09.01.2020</t>
  </si>
  <si>
    <t>Ремонт отопительной системы</t>
  </si>
  <si>
    <t>Проверка  вентиляционного оборудования</t>
  </si>
  <si>
    <t>Текущий ремонт помещений(классы, коридоры, столовая, лестничные клетки)</t>
  </si>
  <si>
    <t>Реконструкция канализации, водопровода</t>
  </si>
  <si>
    <t>Замена полов фанерой в коридорах 750 м2</t>
  </si>
  <si>
    <t>Ремонт кровли, фронтона</t>
  </si>
  <si>
    <t>Ремонт АПС</t>
  </si>
  <si>
    <t>Ремонт спортивного зала</t>
  </si>
  <si>
    <t>Замена светильников в кабинетах</t>
  </si>
  <si>
    <t>Ремонт музея</t>
  </si>
  <si>
    <t>Ремонт электрических сетей и освещения</t>
  </si>
  <si>
    <t>Ремонт щитовой</t>
  </si>
  <si>
    <t>Установка раковин в кабинетах</t>
  </si>
  <si>
    <t>Восстановление аварийного освещения</t>
  </si>
  <si>
    <t>Очистка кровли от снега</t>
  </si>
  <si>
    <t>Промывка отопительной системы</t>
  </si>
  <si>
    <t>Техническое обслуживание АПС</t>
  </si>
  <si>
    <t>Ремонт технологического оборудования</t>
  </si>
  <si>
    <t>Установка видеонаблюдения</t>
  </si>
  <si>
    <t>Диски для наждачного станка, шт.</t>
  </si>
  <si>
    <t>Шумовка</t>
  </si>
  <si>
    <t>Половая ткань</t>
  </si>
  <si>
    <t>Коврик резиновый</t>
  </si>
  <si>
    <t>Специльная оценка условий труда</t>
  </si>
  <si>
    <t>Система видеонаблюдения</t>
  </si>
  <si>
    <t>Перемитральное освещение</t>
  </si>
  <si>
    <t>Огнезащищенная обработка</t>
  </si>
  <si>
    <t>Замеры сопративления</t>
  </si>
  <si>
    <t>Монтаж АПС</t>
  </si>
  <si>
    <t>Обслуживание АПС</t>
  </si>
  <si>
    <t>Земена дверей</t>
  </si>
  <si>
    <t>Приобретение самоспасателей</t>
  </si>
  <si>
    <t>Оснащение вневедомственной охраны</t>
  </si>
  <si>
    <t>Техобслуживание молнеезащиты</t>
  </si>
  <si>
    <t>надбавка к ГРОТ 4%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</si>
</sst>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0000"/>
    <numFmt numFmtId="189" formatCode="0.000000"/>
    <numFmt numFmtId="190" formatCode="0.0%"/>
    <numFmt numFmtId="191" formatCode="#,##0.000"/>
    <numFmt numFmtId="192" formatCode="#,##0.0000"/>
    <numFmt numFmtId="193" formatCode="0.00000000"/>
    <numFmt numFmtId="194" formatCode="0.0000000"/>
    <numFmt numFmtId="195" formatCode="#,##0.00_р_.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2"/>
      <color indexed="18"/>
      <name val="Times New Roman"/>
      <family val="1"/>
    </font>
    <font>
      <b/>
      <u val="single"/>
      <sz val="12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2"/>
      <color indexed="1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theme="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9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2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49" fontId="12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2" fillId="0" borderId="0" xfId="0" applyFont="1" applyAlignment="1">
      <alignment vertical="top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center" vertical="top"/>
    </xf>
    <xf numFmtId="0" fontId="15" fillId="0" borderId="0" xfId="0" applyFont="1" applyAlignment="1">
      <alignment horizontal="center"/>
    </xf>
    <xf numFmtId="0" fontId="6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0" fontId="60" fillId="0" borderId="0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6" fillId="0" borderId="0" xfId="0" applyFont="1" applyAlignment="1">
      <alignment/>
    </xf>
    <xf numFmtId="49" fontId="6" fillId="0" borderId="13" xfId="0" applyNumberFormat="1" applyFont="1" applyBorder="1" applyAlignment="1">
      <alignment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horizontal="center" vertical="center"/>
    </xf>
    <xf numFmtId="2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4" fontId="9" fillId="0" borderId="0" xfId="0" applyNumberFormat="1" applyFont="1" applyAlignment="1">
      <alignment horizontal="left"/>
    </xf>
    <xf numFmtId="4" fontId="3" fillId="0" borderId="15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13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1" fillId="0" borderId="14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2" fillId="0" borderId="0" xfId="53" applyFont="1" applyAlignment="1">
      <alignment horizontal="left"/>
      <protection/>
    </xf>
    <xf numFmtId="0" fontId="12" fillId="0" borderId="0" xfId="53" applyFont="1">
      <alignment/>
      <protection/>
    </xf>
    <xf numFmtId="0" fontId="11" fillId="0" borderId="0" xfId="53" applyFont="1" applyAlignment="1">
      <alignment horizontal="left"/>
      <protection/>
    </xf>
    <xf numFmtId="0" fontId="11" fillId="0" borderId="0" xfId="53" applyFont="1">
      <alignment/>
      <protection/>
    </xf>
    <xf numFmtId="0" fontId="12" fillId="0" borderId="0" xfId="53" applyFont="1" applyBorder="1" applyAlignment="1">
      <alignment horizontal="center" vertical="top"/>
      <protection/>
    </xf>
    <xf numFmtId="0" fontId="9" fillId="0" borderId="0" xfId="53" applyFont="1" applyAlignment="1">
      <alignment horizontal="left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horizontal="right"/>
      <protection/>
    </xf>
    <xf numFmtId="49" fontId="9" fillId="0" borderId="13" xfId="53" applyNumberFormat="1" applyFont="1" applyFill="1" applyBorder="1" applyAlignment="1">
      <alignment/>
      <protection/>
    </xf>
    <xf numFmtId="49" fontId="9" fillId="0" borderId="0" xfId="53" applyNumberFormat="1" applyFont="1" applyBorder="1" applyAlignment="1">
      <alignment/>
      <protection/>
    </xf>
    <xf numFmtId="0" fontId="9" fillId="0" borderId="0" xfId="53" applyFont="1" applyBorder="1">
      <alignment/>
      <protection/>
    </xf>
    <xf numFmtId="49" fontId="9" fillId="0" borderId="0" xfId="53" applyNumberFormat="1" applyFont="1" applyFill="1" applyBorder="1" applyAlignment="1">
      <alignment/>
      <protection/>
    </xf>
    <xf numFmtId="0" fontId="9" fillId="0" borderId="0" xfId="0" applyFont="1" applyFill="1" applyAlignment="1">
      <alignment horizontal="left" vertical="center"/>
    </xf>
    <xf numFmtId="4" fontId="3" fillId="0" borderId="17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3" fillId="0" borderId="14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/>
    </xf>
    <xf numFmtId="0" fontId="11" fillId="0" borderId="21" xfId="0" applyFont="1" applyBorder="1" applyAlignment="1">
      <alignment vertical="center"/>
    </xf>
    <xf numFmtId="4" fontId="15" fillId="0" borderId="14" xfId="0" applyNumberFormat="1" applyFont="1" applyBorder="1" applyAlignment="1">
      <alignment horizontal="center" vertical="center"/>
    </xf>
    <xf numFmtId="4" fontId="12" fillId="0" borderId="20" xfId="0" applyNumberFormat="1" applyFont="1" applyBorder="1" applyAlignment="1">
      <alignment horizontal="center"/>
    </xf>
    <xf numFmtId="4" fontId="12" fillId="0" borderId="14" xfId="0" applyNumberFormat="1" applyFont="1" applyBorder="1" applyAlignment="1">
      <alignment horizontal="center" vertical="center"/>
    </xf>
    <xf numFmtId="4" fontId="15" fillId="0" borderId="18" xfId="0" applyNumberFormat="1" applyFont="1" applyBorder="1" applyAlignment="1">
      <alignment horizontal="center" vertical="center"/>
    </xf>
    <xf numFmtId="4" fontId="18" fillId="0" borderId="19" xfId="0" applyNumberFormat="1" applyFont="1" applyBorder="1" applyAlignment="1">
      <alignment horizontal="center"/>
    </xf>
    <xf numFmtId="4" fontId="12" fillId="0" borderId="20" xfId="0" applyNumberFormat="1" applyFont="1" applyBorder="1" applyAlignment="1">
      <alignment horizontal="center" vertical="center"/>
    </xf>
    <xf numFmtId="4" fontId="18" fillId="0" borderId="20" xfId="0" applyNumberFormat="1" applyFont="1" applyBorder="1" applyAlignment="1">
      <alignment horizontal="center"/>
    </xf>
    <xf numFmtId="4" fontId="12" fillId="0" borderId="18" xfId="0" applyNumberFormat="1" applyFont="1" applyBorder="1" applyAlignment="1">
      <alignment horizontal="center" vertical="center"/>
    </xf>
    <xf numFmtId="4" fontId="15" fillId="0" borderId="20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left"/>
    </xf>
    <xf numFmtId="4" fontId="12" fillId="0" borderId="14" xfId="0" applyNumberFormat="1" applyFont="1" applyBorder="1" applyAlignment="1">
      <alignment horizontal="center"/>
    </xf>
    <xf numFmtId="4" fontId="12" fillId="0" borderId="19" xfId="0" applyNumberFormat="1" applyFont="1" applyBorder="1" applyAlignment="1">
      <alignment horizontal="center" vertical="center"/>
    </xf>
    <xf numFmtId="4" fontId="18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/>
    </xf>
    <xf numFmtId="3" fontId="11" fillId="0" borderId="1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3" fontId="9" fillId="0" borderId="14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NumberFormat="1" applyFont="1" applyFill="1" applyBorder="1" applyAlignment="1">
      <alignment horizontal="left"/>
    </xf>
    <xf numFmtId="0" fontId="12" fillId="0" borderId="13" xfId="0" applyFont="1" applyBorder="1" applyAlignment="1">
      <alignment horizontal="left" vertical="top"/>
    </xf>
    <xf numFmtId="0" fontId="12" fillId="0" borderId="13" xfId="0" applyFont="1" applyBorder="1" applyAlignment="1">
      <alignment horizontal="justify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 vertical="top"/>
    </xf>
    <xf numFmtId="0" fontId="12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2" fontId="21" fillId="0" borderId="14" xfId="0" applyNumberFormat="1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9" fillId="0" borderId="0" xfId="0" applyNumberFormat="1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4" fontId="6" fillId="0" borderId="20" xfId="0" applyNumberFormat="1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4" fontId="6" fillId="0" borderId="20" xfId="0" applyNumberFormat="1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61" fillId="0" borderId="0" xfId="0" applyFont="1" applyAlignment="1">
      <alignment horizontal="left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4" fontId="9" fillId="0" borderId="0" xfId="0" applyNumberFormat="1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11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4" xfId="0" applyFont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vertical="center"/>
    </xf>
    <xf numFmtId="0" fontId="9" fillId="33" borderId="0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6" fillId="0" borderId="13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61" fillId="0" borderId="0" xfId="0" applyFont="1" applyAlignment="1">
      <alignment/>
    </xf>
    <xf numFmtId="4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186" fontId="3" fillId="0" borderId="0" xfId="0" applyNumberFormat="1" applyFont="1" applyAlignment="1">
      <alignment horizontal="left" vertical="center"/>
    </xf>
    <xf numFmtId="4" fontId="12" fillId="0" borderId="18" xfId="0" applyNumberFormat="1" applyFont="1" applyBorder="1" applyAlignment="1">
      <alignment vertical="center"/>
    </xf>
    <xf numFmtId="4" fontId="9" fillId="0" borderId="0" xfId="0" applyNumberFormat="1" applyFont="1" applyAlignment="1">
      <alignment horizontal="left" vertical="center"/>
    </xf>
    <xf numFmtId="4" fontId="9" fillId="0" borderId="0" xfId="0" applyNumberFormat="1" applyFont="1" applyFill="1" applyAlignment="1">
      <alignment horizontal="left" vertical="center"/>
    </xf>
    <xf numFmtId="4" fontId="3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left"/>
    </xf>
    <xf numFmtId="4" fontId="11" fillId="0" borderId="0" xfId="0" applyNumberFormat="1" applyFont="1" applyFill="1" applyAlignment="1">
      <alignment horizontal="left"/>
    </xf>
    <xf numFmtId="4" fontId="9" fillId="33" borderId="0" xfId="0" applyNumberFormat="1" applyFont="1" applyFill="1" applyAlignment="1">
      <alignment horizontal="left" vertical="center"/>
    </xf>
    <xf numFmtId="4" fontId="9" fillId="33" borderId="0" xfId="0" applyNumberFormat="1" applyFont="1" applyFill="1" applyAlignment="1">
      <alignment horizontal="left"/>
    </xf>
    <xf numFmtId="0" fontId="9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6" fillId="0" borderId="0" xfId="0" applyFont="1" applyAlignment="1">
      <alignment horizontal="left" vertical="center"/>
    </xf>
    <xf numFmtId="4" fontId="9" fillId="0" borderId="0" xfId="0" applyNumberFormat="1" applyFont="1" applyBorder="1" applyAlignment="1">
      <alignment horizontal="right"/>
    </xf>
    <xf numFmtId="4" fontId="3" fillId="34" borderId="20" xfId="0" applyNumberFormat="1" applyFont="1" applyFill="1" applyBorder="1" applyAlignment="1">
      <alignment horizontal="center" vertical="center" wrapText="1"/>
    </xf>
    <xf numFmtId="4" fontId="3" fillId="34" borderId="20" xfId="0" applyNumberFormat="1" applyFont="1" applyFill="1" applyBorder="1" applyAlignment="1">
      <alignment horizontal="center"/>
    </xf>
    <xf numFmtId="4" fontId="3" fillId="34" borderId="14" xfId="0" applyNumberFormat="1" applyFont="1" applyFill="1" applyBorder="1" applyAlignment="1">
      <alignment horizontal="center"/>
    </xf>
    <xf numFmtId="4" fontId="3" fillId="34" borderId="17" xfId="0" applyNumberFormat="1" applyFont="1" applyFill="1" applyBorder="1" applyAlignment="1">
      <alignment horizontal="center"/>
    </xf>
    <xf numFmtId="4" fontId="3" fillId="34" borderId="14" xfId="0" applyNumberFormat="1" applyFont="1" applyFill="1" applyBorder="1" applyAlignment="1">
      <alignment horizontal="center" vertical="center"/>
    </xf>
    <xf numFmtId="4" fontId="3" fillId="34" borderId="20" xfId="0" applyNumberFormat="1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center" vertical="center"/>
    </xf>
    <xf numFmtId="195" fontId="3" fillId="34" borderId="20" xfId="0" applyNumberFormat="1" applyFont="1" applyFill="1" applyBorder="1" applyAlignment="1">
      <alignment horizontal="center" vertical="center"/>
    </xf>
    <xf numFmtId="2" fontId="3" fillId="3" borderId="20" xfId="0" applyNumberFormat="1" applyFont="1" applyFill="1" applyBorder="1" applyAlignment="1">
      <alignment horizontal="center"/>
    </xf>
    <xf numFmtId="4" fontId="3" fillId="34" borderId="20" xfId="0" applyNumberFormat="1" applyFont="1" applyFill="1" applyBorder="1" applyAlignment="1">
      <alignment horizontal="center" wrapText="1"/>
    </xf>
    <xf numFmtId="4" fontId="3" fillId="34" borderId="14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4" fontId="6" fillId="34" borderId="14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/>
    </xf>
    <xf numFmtId="2" fontId="6" fillId="34" borderId="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9" fillId="34" borderId="0" xfId="0" applyFont="1" applyFill="1" applyAlignment="1">
      <alignment horizontal="left"/>
    </xf>
    <xf numFmtId="4" fontId="3" fillId="34" borderId="14" xfId="0" applyNumberFormat="1" applyFont="1" applyFill="1" applyBorder="1" applyAlignment="1">
      <alignment horizontal="center" vertical="center" wrapText="1"/>
    </xf>
    <xf numFmtId="4" fontId="6" fillId="34" borderId="14" xfId="0" applyNumberFormat="1" applyFont="1" applyFill="1" applyBorder="1" applyAlignment="1">
      <alignment horizontal="center" vertical="center" wrapText="1"/>
    </xf>
    <xf numFmtId="4" fontId="3" fillId="34" borderId="17" xfId="0" applyNumberFormat="1" applyFont="1" applyFill="1" applyBorder="1" applyAlignment="1">
      <alignment horizontal="center"/>
    </xf>
    <xf numFmtId="4" fontId="3" fillId="35" borderId="20" xfId="0" applyNumberFormat="1" applyFont="1" applyFill="1" applyBorder="1" applyAlignment="1">
      <alignment horizontal="center" vertical="center"/>
    </xf>
    <xf numFmtId="4" fontId="3" fillId="35" borderId="20" xfId="0" applyNumberFormat="1" applyFont="1" applyFill="1" applyBorder="1" applyAlignment="1">
      <alignment horizontal="center"/>
    </xf>
    <xf numFmtId="4" fontId="6" fillId="35" borderId="20" xfId="0" applyNumberFormat="1" applyFont="1" applyFill="1" applyBorder="1" applyAlignment="1">
      <alignment horizontal="center"/>
    </xf>
    <xf numFmtId="0" fontId="9" fillId="35" borderId="0" xfId="0" applyFont="1" applyFill="1" applyBorder="1" applyAlignment="1">
      <alignment horizontal="left"/>
    </xf>
    <xf numFmtId="0" fontId="6" fillId="35" borderId="0" xfId="0" applyFont="1" applyFill="1" applyBorder="1" applyAlignment="1">
      <alignment horizontal="left"/>
    </xf>
    <xf numFmtId="0" fontId="6" fillId="35" borderId="0" xfId="0" applyFont="1" applyFill="1" applyBorder="1" applyAlignment="1">
      <alignment horizontal="center"/>
    </xf>
    <xf numFmtId="4" fontId="6" fillId="35" borderId="0" xfId="0" applyNumberFormat="1" applyFont="1" applyFill="1" applyBorder="1" applyAlignment="1">
      <alignment horizontal="center"/>
    </xf>
    <xf numFmtId="4" fontId="3" fillId="35" borderId="20" xfId="0" applyNumberFormat="1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4" fontId="3" fillId="34" borderId="14" xfId="0" applyNumberFormat="1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4" fontId="3" fillId="34" borderId="21" xfId="0" applyNumberFormat="1" applyFont="1" applyFill="1" applyBorder="1" applyAlignment="1">
      <alignment horizontal="center"/>
    </xf>
    <xf numFmtId="4" fontId="3" fillId="34" borderId="26" xfId="0" applyNumberFormat="1" applyFont="1" applyFill="1" applyBorder="1" applyAlignment="1">
      <alignment horizontal="center"/>
    </xf>
    <xf numFmtId="4" fontId="3" fillId="34" borderId="16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4" fontId="6" fillId="34" borderId="21" xfId="0" applyNumberFormat="1" applyFont="1" applyFill="1" applyBorder="1" applyAlignment="1">
      <alignment horizontal="center"/>
    </xf>
    <xf numFmtId="4" fontId="6" fillId="34" borderId="26" xfId="0" applyNumberFormat="1" applyFont="1" applyFill="1" applyBorder="1" applyAlignment="1">
      <alignment horizontal="center"/>
    </xf>
    <xf numFmtId="4" fontId="6" fillId="34" borderId="16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0" fontId="9" fillId="34" borderId="0" xfId="0" applyFont="1" applyFill="1" applyAlignment="1">
      <alignment horizontal="left" vertical="center"/>
    </xf>
    <xf numFmtId="0" fontId="3" fillId="34" borderId="21" xfId="0" applyFont="1" applyFill="1" applyBorder="1" applyAlignment="1">
      <alignment horizontal="right"/>
    </xf>
    <xf numFmtId="0" fontId="3" fillId="34" borderId="26" xfId="0" applyFont="1" applyFill="1" applyBorder="1" applyAlignment="1">
      <alignment horizontal="right"/>
    </xf>
    <xf numFmtId="0" fontId="3" fillId="34" borderId="16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top" wrapText="1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27" xfId="0" applyFont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26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top"/>
    </xf>
    <xf numFmtId="49" fontId="15" fillId="0" borderId="13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49" fontId="15" fillId="0" borderId="13" xfId="0" applyNumberFormat="1" applyFont="1" applyFill="1" applyBorder="1" applyAlignment="1">
      <alignment horizontal="left"/>
    </xf>
    <xf numFmtId="49" fontId="12" fillId="0" borderId="13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49" fontId="12" fillId="0" borderId="13" xfId="0" applyNumberFormat="1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49" fontId="14" fillId="0" borderId="13" xfId="0" applyNumberFormat="1" applyFont="1" applyFill="1" applyBorder="1" applyAlignment="1">
      <alignment horizontal="left"/>
    </xf>
    <xf numFmtId="0" fontId="12" fillId="0" borderId="13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1" fillId="0" borderId="11" xfId="53" applyFont="1" applyBorder="1" applyAlignment="1">
      <alignment horizontal="center" vertical="top"/>
      <protection/>
    </xf>
    <xf numFmtId="49" fontId="9" fillId="0" borderId="13" xfId="53" applyNumberFormat="1" applyFont="1" applyBorder="1" applyAlignment="1">
      <alignment horizontal="center"/>
      <protection/>
    </xf>
    <xf numFmtId="49" fontId="9" fillId="0" borderId="13" xfId="53" applyNumberFormat="1" applyFont="1" applyFill="1" applyBorder="1" applyAlignment="1">
      <alignment horizontal="center"/>
      <protection/>
    </xf>
    <xf numFmtId="49" fontId="9" fillId="0" borderId="11" xfId="53" applyNumberFormat="1" applyFont="1" applyFill="1" applyBorder="1" applyAlignment="1">
      <alignment horizontal="center"/>
      <protection/>
    </xf>
    <xf numFmtId="49" fontId="9" fillId="0" borderId="26" xfId="53" applyNumberFormat="1" applyFont="1" applyFill="1" applyBorder="1" applyAlignment="1">
      <alignment horizontal="right"/>
      <protection/>
    </xf>
    <xf numFmtId="49" fontId="9" fillId="0" borderId="26" xfId="53" applyNumberFormat="1" applyFont="1" applyFill="1" applyBorder="1" applyAlignment="1">
      <alignment horizontal="center"/>
      <protection/>
    </xf>
    <xf numFmtId="0" fontId="9" fillId="0" borderId="0" xfId="53" applyFont="1" applyBorder="1" applyAlignment="1">
      <alignment horizontal="right"/>
      <protection/>
    </xf>
    <xf numFmtId="49" fontId="9" fillId="0" borderId="0" xfId="53" applyNumberFormat="1" applyFont="1" applyBorder="1" applyAlignment="1">
      <alignment horizontal="left"/>
      <protection/>
    </xf>
    <xf numFmtId="0" fontId="12" fillId="0" borderId="13" xfId="53" applyFont="1" applyBorder="1" applyAlignment="1">
      <alignment horizontal="center"/>
      <protection/>
    </xf>
    <xf numFmtId="0" fontId="9" fillId="0" borderId="13" xfId="53" applyFont="1" applyBorder="1" applyAlignment="1">
      <alignment horizontal="center"/>
      <protection/>
    </xf>
    <xf numFmtId="4" fontId="9" fillId="0" borderId="28" xfId="0" applyNumberFormat="1" applyFont="1" applyBorder="1" applyAlignment="1">
      <alignment horizontal="center"/>
    </xf>
    <xf numFmtId="4" fontId="9" fillId="0" borderId="29" xfId="0" applyNumberFormat="1" applyFont="1" applyBorder="1" applyAlignment="1">
      <alignment horizontal="center"/>
    </xf>
    <xf numFmtId="4" fontId="9" fillId="0" borderId="30" xfId="0" applyNumberFormat="1" applyFont="1" applyBorder="1" applyAlignment="1">
      <alignment horizontal="center"/>
    </xf>
    <xf numFmtId="4" fontId="9" fillId="0" borderId="31" xfId="0" applyNumberFormat="1" applyFont="1" applyBorder="1" applyAlignment="1">
      <alignment horizontal="center"/>
    </xf>
    <xf numFmtId="191" fontId="12" fillId="0" borderId="0" xfId="53" applyNumberFormat="1" applyFont="1" applyBorder="1" applyAlignment="1">
      <alignment horizontal="center"/>
      <protection/>
    </xf>
    <xf numFmtId="4" fontId="9" fillId="0" borderId="17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4" fontId="9" fillId="0" borderId="24" xfId="0" applyNumberFormat="1" applyFont="1" applyBorder="1" applyAlignment="1">
      <alignment horizontal="center"/>
    </xf>
    <xf numFmtId="0" fontId="9" fillId="0" borderId="32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49" fontId="9" fillId="0" borderId="32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49" fontId="9" fillId="0" borderId="35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4" fontId="9" fillId="0" borderId="36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0" fontId="9" fillId="0" borderId="37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49" fontId="9" fillId="0" borderId="38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49" fontId="9" fillId="0" borderId="38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center" vertical="center"/>
    </xf>
    <xf numFmtId="4" fontId="9" fillId="0" borderId="26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9" fillId="6" borderId="14" xfId="0" applyNumberFormat="1" applyFont="1" applyFill="1" applyBorder="1" applyAlignment="1">
      <alignment horizontal="center" vertical="center"/>
    </xf>
    <xf numFmtId="4" fontId="9" fillId="6" borderId="22" xfId="0" applyNumberFormat="1" applyFont="1" applyFill="1" applyBorder="1" applyAlignment="1">
      <alignment horizontal="center" vertical="center"/>
    </xf>
    <xf numFmtId="0" fontId="9" fillId="0" borderId="38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0" fontId="9" fillId="6" borderId="39" xfId="0" applyFont="1" applyFill="1" applyBorder="1" applyAlignment="1">
      <alignment horizontal="left" vertical="center" wrapText="1"/>
    </xf>
    <xf numFmtId="0" fontId="9" fillId="6" borderId="14" xfId="0" applyFont="1" applyFill="1" applyBorder="1" applyAlignment="1">
      <alignment horizontal="left" vertical="center" wrapText="1"/>
    </xf>
    <xf numFmtId="0" fontId="9" fillId="6" borderId="22" xfId="0" applyFont="1" applyFill="1" applyBorder="1" applyAlignment="1">
      <alignment horizontal="left" vertical="center" wrapText="1"/>
    </xf>
    <xf numFmtId="49" fontId="9" fillId="6" borderId="39" xfId="0" applyNumberFormat="1" applyFont="1" applyFill="1" applyBorder="1" applyAlignment="1">
      <alignment horizontal="center" vertical="center"/>
    </xf>
    <xf numFmtId="49" fontId="9" fillId="6" borderId="14" xfId="0" applyNumberFormat="1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6" borderId="39" xfId="0" applyFont="1" applyFill="1" applyBorder="1" applyAlignment="1">
      <alignment horizontal="left" vertical="center"/>
    </xf>
    <xf numFmtId="0" fontId="9" fillId="6" borderId="14" xfId="0" applyFont="1" applyFill="1" applyBorder="1" applyAlignment="1">
      <alignment horizontal="left" vertical="center"/>
    </xf>
    <xf numFmtId="0" fontId="9" fillId="6" borderId="22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49" fontId="9" fillId="0" borderId="37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4" fontId="9" fillId="0" borderId="21" xfId="0" applyNumberFormat="1" applyFont="1" applyBorder="1" applyAlignment="1">
      <alignment horizontal="right" vertical="center"/>
    </xf>
    <xf numFmtId="4" fontId="9" fillId="0" borderId="26" xfId="0" applyNumberFormat="1" applyFont="1" applyBorder="1" applyAlignment="1">
      <alignment horizontal="right" vertical="center"/>
    </xf>
    <xf numFmtId="4" fontId="9" fillId="0" borderId="16" xfId="0" applyNumberFormat="1" applyFont="1" applyBorder="1" applyAlignment="1">
      <alignment horizontal="right" vertical="center"/>
    </xf>
    <xf numFmtId="4" fontId="9" fillId="0" borderId="40" xfId="0" applyNumberFormat="1" applyFont="1" applyBorder="1" applyAlignment="1">
      <alignment horizontal="right" vertical="center"/>
    </xf>
    <xf numFmtId="0" fontId="9" fillId="0" borderId="37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/>
    </xf>
    <xf numFmtId="4" fontId="9" fillId="6" borderId="17" xfId="0" applyNumberFormat="1" applyFont="1" applyFill="1" applyBorder="1" applyAlignment="1">
      <alignment horizontal="center" vertical="center"/>
    </xf>
    <xf numFmtId="4" fontId="9" fillId="6" borderId="13" xfId="0" applyNumberFormat="1" applyFont="1" applyFill="1" applyBorder="1" applyAlignment="1">
      <alignment horizontal="center" vertical="center"/>
    </xf>
    <xf numFmtId="4" fontId="9" fillId="6" borderId="15" xfId="0" applyNumberFormat="1" applyFont="1" applyFill="1" applyBorder="1" applyAlignment="1">
      <alignment horizontal="center" vertical="center"/>
    </xf>
    <xf numFmtId="4" fontId="9" fillId="6" borderId="24" xfId="0" applyNumberFormat="1" applyFont="1" applyFill="1" applyBorder="1" applyAlignment="1">
      <alignment horizontal="center" vertical="center"/>
    </xf>
    <xf numFmtId="0" fontId="9" fillId="0" borderId="41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left" vertical="center"/>
    </xf>
    <xf numFmtId="49" fontId="9" fillId="0" borderId="26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4" fontId="9" fillId="0" borderId="14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0" fontId="9" fillId="6" borderId="38" xfId="0" applyFont="1" applyFill="1" applyBorder="1" applyAlignment="1">
      <alignment horizontal="left" vertical="center"/>
    </xf>
    <xf numFmtId="0" fontId="9" fillId="6" borderId="13" xfId="0" applyFont="1" applyFill="1" applyBorder="1" applyAlignment="1">
      <alignment horizontal="left" vertical="center"/>
    </xf>
    <xf numFmtId="0" fontId="9" fillId="6" borderId="24" xfId="0" applyFont="1" applyFill="1" applyBorder="1" applyAlignment="1">
      <alignment horizontal="left" vertical="center"/>
    </xf>
    <xf numFmtId="49" fontId="9" fillId="6" borderId="38" xfId="0" applyNumberFormat="1" applyFont="1" applyFill="1" applyBorder="1" applyAlignment="1">
      <alignment horizontal="center" vertical="center"/>
    </xf>
    <xf numFmtId="49" fontId="9" fillId="6" borderId="13" xfId="0" applyNumberFormat="1" applyFont="1" applyFill="1" applyBorder="1" applyAlignment="1">
      <alignment horizontal="center" vertical="center"/>
    </xf>
    <xf numFmtId="49" fontId="9" fillId="6" borderId="15" xfId="0" applyNumberFormat="1" applyFont="1" applyFill="1" applyBorder="1" applyAlignment="1">
      <alignment horizontal="center" vertical="center"/>
    </xf>
    <xf numFmtId="49" fontId="9" fillId="6" borderId="17" xfId="0" applyNumberFormat="1" applyFont="1" applyFill="1" applyBorder="1" applyAlignment="1">
      <alignment horizontal="center" vertical="center"/>
    </xf>
    <xf numFmtId="4" fontId="9" fillId="6" borderId="20" xfId="0" applyNumberFormat="1" applyFont="1" applyFill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4" fontId="9" fillId="0" borderId="25" xfId="0" applyNumberFormat="1" applyFont="1" applyBorder="1" applyAlignment="1">
      <alignment horizontal="center"/>
    </xf>
    <xf numFmtId="4" fontId="9" fillId="6" borderId="17" xfId="0" applyNumberFormat="1" applyFont="1" applyFill="1" applyBorder="1" applyAlignment="1">
      <alignment horizontal="center"/>
    </xf>
    <xf numFmtId="4" fontId="9" fillId="6" borderId="13" xfId="0" applyNumberFormat="1" applyFont="1" applyFill="1" applyBorder="1" applyAlignment="1">
      <alignment horizontal="center"/>
    </xf>
    <xf numFmtId="4" fontId="9" fillId="6" borderId="15" xfId="0" applyNumberFormat="1" applyFont="1" applyFill="1" applyBorder="1" applyAlignment="1">
      <alignment horizontal="center"/>
    </xf>
    <xf numFmtId="4" fontId="9" fillId="6" borderId="24" xfId="0" applyNumberFormat="1" applyFont="1" applyFill="1" applyBorder="1" applyAlignment="1">
      <alignment horizontal="center"/>
    </xf>
    <xf numFmtId="0" fontId="9" fillId="0" borderId="37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5" xfId="0" applyFont="1" applyBorder="1" applyAlignment="1">
      <alignment/>
    </xf>
    <xf numFmtId="49" fontId="9" fillId="0" borderId="37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42" xfId="0" applyFont="1" applyBorder="1" applyAlignment="1">
      <alignment horizontal="right"/>
    </xf>
    <xf numFmtId="0" fontId="9" fillId="0" borderId="43" xfId="0" applyFont="1" applyBorder="1" applyAlignment="1">
      <alignment horizontal="right"/>
    </xf>
    <xf numFmtId="0" fontId="9" fillId="0" borderId="44" xfId="0" applyFont="1" applyBorder="1" applyAlignment="1">
      <alignment horizontal="right"/>
    </xf>
    <xf numFmtId="0" fontId="9" fillId="0" borderId="45" xfId="0" applyFont="1" applyBorder="1" applyAlignment="1">
      <alignment horizontal="right"/>
    </xf>
    <xf numFmtId="0" fontId="9" fillId="6" borderId="38" xfId="0" applyFont="1" applyFill="1" applyBorder="1" applyAlignment="1">
      <alignment horizontal="left" wrapText="1" indent="1"/>
    </xf>
    <xf numFmtId="0" fontId="9" fillId="6" borderId="13" xfId="0" applyFont="1" applyFill="1" applyBorder="1" applyAlignment="1">
      <alignment horizontal="left" wrapText="1" indent="1"/>
    </xf>
    <xf numFmtId="0" fontId="9" fillId="6" borderId="24" xfId="0" applyFont="1" applyFill="1" applyBorder="1" applyAlignment="1">
      <alignment horizontal="left" wrapText="1" indent="1"/>
    </xf>
    <xf numFmtId="49" fontId="9" fillId="6" borderId="38" xfId="0" applyNumberFormat="1" applyFont="1" applyFill="1" applyBorder="1" applyAlignment="1">
      <alignment horizontal="center"/>
    </xf>
    <xf numFmtId="49" fontId="9" fillId="6" borderId="13" xfId="0" applyNumberFormat="1" applyFont="1" applyFill="1" applyBorder="1" applyAlignment="1">
      <alignment horizontal="center"/>
    </xf>
    <xf numFmtId="49" fontId="9" fillId="6" borderId="15" xfId="0" applyNumberFormat="1" applyFont="1" applyFill="1" applyBorder="1" applyAlignment="1">
      <alignment horizontal="center"/>
    </xf>
    <xf numFmtId="49" fontId="9" fillId="6" borderId="17" xfId="0" applyNumberFormat="1" applyFont="1" applyFill="1" applyBorder="1" applyAlignment="1">
      <alignment horizontal="center"/>
    </xf>
    <xf numFmtId="4" fontId="13" fillId="0" borderId="46" xfId="0" applyNumberFormat="1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9" fillId="0" borderId="45" xfId="0" applyFont="1" applyBorder="1" applyAlignment="1">
      <alignment horizontal="left"/>
    </xf>
    <xf numFmtId="49" fontId="9" fillId="0" borderId="50" xfId="0" applyNumberFormat="1" applyFont="1" applyBorder="1" applyAlignment="1">
      <alignment horizontal="center"/>
    </xf>
    <xf numFmtId="49" fontId="9" fillId="0" borderId="43" xfId="0" applyNumberFormat="1" applyFont="1" applyBorder="1" applyAlignment="1">
      <alignment horizontal="center"/>
    </xf>
    <xf numFmtId="49" fontId="9" fillId="0" borderId="44" xfId="0" applyNumberFormat="1" applyFont="1" applyBorder="1" applyAlignment="1">
      <alignment horizontal="center"/>
    </xf>
    <xf numFmtId="49" fontId="9" fillId="0" borderId="42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3" fillId="0" borderId="51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49" fontId="9" fillId="0" borderId="47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49" fontId="9" fillId="0" borderId="46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4" fontId="9" fillId="33" borderId="12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0" borderId="38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33" borderId="41" xfId="0" applyFont="1" applyFill="1" applyBorder="1" applyAlignment="1">
      <alignment horizontal="left"/>
    </xf>
    <xf numFmtId="0" fontId="9" fillId="33" borderId="26" xfId="0" applyFont="1" applyFill="1" applyBorder="1" applyAlignment="1">
      <alignment horizontal="left"/>
    </xf>
    <xf numFmtId="0" fontId="9" fillId="33" borderId="40" xfId="0" applyFont="1" applyFill="1" applyBorder="1" applyAlignment="1">
      <alignment horizontal="left"/>
    </xf>
    <xf numFmtId="49" fontId="9" fillId="33" borderId="37" xfId="0" applyNumberFormat="1" applyFont="1" applyFill="1" applyBorder="1" applyAlignment="1">
      <alignment horizontal="center"/>
    </xf>
    <xf numFmtId="49" fontId="9" fillId="33" borderId="11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4" fontId="9" fillId="33" borderId="11" xfId="0" applyNumberFormat="1" applyFont="1" applyFill="1" applyBorder="1" applyAlignment="1">
      <alignment horizontal="center" vertical="center"/>
    </xf>
    <xf numFmtId="4" fontId="9" fillId="33" borderId="12" xfId="0" applyNumberFormat="1" applyFont="1" applyFill="1" applyBorder="1" applyAlignment="1">
      <alignment horizontal="center" vertical="center"/>
    </xf>
    <xf numFmtId="0" fontId="9" fillId="0" borderId="41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9" fillId="0" borderId="5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52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27" xfId="0" applyFont="1" applyBorder="1" applyAlignment="1">
      <alignment horizontal="right"/>
    </xf>
    <xf numFmtId="0" fontId="9" fillId="0" borderId="23" xfId="0" applyFont="1" applyBorder="1" applyAlignment="1">
      <alignment horizontal="center"/>
    </xf>
    <xf numFmtId="0" fontId="9" fillId="33" borderId="41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40" xfId="0" applyFont="1" applyFill="1" applyBorder="1" applyAlignment="1">
      <alignment horizontal="left" vertical="center" wrapText="1"/>
    </xf>
    <xf numFmtId="49" fontId="9" fillId="33" borderId="37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4" fontId="13" fillId="0" borderId="42" xfId="0" applyNumberFormat="1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9" fillId="0" borderId="53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54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23" xfId="0" applyFont="1" applyBorder="1" applyAlignment="1">
      <alignment horizontal="left" indent="1"/>
    </xf>
    <xf numFmtId="49" fontId="9" fillId="0" borderId="0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52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9" fillId="0" borderId="27" xfId="0" applyNumberFormat="1" applyFont="1" applyBorder="1" applyAlignment="1">
      <alignment horizontal="left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3" fillId="0" borderId="50" xfId="0" applyFont="1" applyBorder="1" applyAlignment="1">
      <alignment horizontal="left"/>
    </xf>
    <xf numFmtId="0" fontId="13" fillId="0" borderId="43" xfId="0" applyFont="1" applyBorder="1" applyAlignment="1">
      <alignment horizontal="left"/>
    </xf>
    <xf numFmtId="0" fontId="13" fillId="0" borderId="45" xfId="0" applyFont="1" applyBorder="1" applyAlignment="1">
      <alignment horizontal="left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1" fillId="0" borderId="52" xfId="0" applyFont="1" applyBorder="1" applyAlignment="1">
      <alignment horizontal="center" vertical="top"/>
    </xf>
    <xf numFmtId="0" fontId="11" fillId="0" borderId="27" xfId="0" applyFont="1" applyBorder="1" applyAlignment="1">
      <alignment horizontal="center" vertical="top"/>
    </xf>
    <xf numFmtId="0" fontId="11" fillId="0" borderId="52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4" fontId="9" fillId="0" borderId="52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20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13" xfId="0" applyFont="1" applyBorder="1" applyAlignment="1">
      <alignment horizontal="left"/>
    </xf>
    <xf numFmtId="2" fontId="20" fillId="0" borderId="21" xfId="0" applyNumberFormat="1" applyFont="1" applyBorder="1" applyAlignment="1">
      <alignment horizontal="center" vertical="center" wrapText="1"/>
    </xf>
    <xf numFmtId="2" fontId="20" fillId="0" borderId="26" xfId="0" applyNumberFormat="1" applyFont="1" applyBorder="1" applyAlignment="1">
      <alignment horizontal="center" vertical="center" wrapText="1"/>
    </xf>
    <xf numFmtId="2" fontId="20" fillId="0" borderId="1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4" fontId="3" fillId="0" borderId="17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49" fontId="9" fillId="0" borderId="21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left" indent="1"/>
    </xf>
    <xf numFmtId="0" fontId="12" fillId="0" borderId="13" xfId="0" applyFont="1" applyBorder="1" applyAlignment="1">
      <alignment horizontal="left" indent="1"/>
    </xf>
    <xf numFmtId="0" fontId="12" fillId="0" borderId="15" xfId="0" applyFont="1" applyBorder="1" applyAlignment="1">
      <alignment horizontal="left" indent="1"/>
    </xf>
    <xf numFmtId="4" fontId="12" fillId="0" borderId="10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5" fillId="0" borderId="21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21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left" wrapText="1" indent="1"/>
    </xf>
    <xf numFmtId="0" fontId="12" fillId="0" borderId="13" xfId="0" applyFont="1" applyBorder="1" applyAlignment="1">
      <alignment horizontal="left" wrapText="1" indent="1"/>
    </xf>
    <xf numFmtId="0" fontId="12" fillId="0" borderId="15" xfId="0" applyFont="1" applyBorder="1" applyAlignment="1">
      <alignment horizontal="left" wrapText="1" indent="1"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5" fillId="0" borderId="17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4" fontId="12" fillId="0" borderId="17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4" fontId="12" fillId="0" borderId="15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indent="1"/>
    </xf>
    <xf numFmtId="0" fontId="18" fillId="0" borderId="11" xfId="0" applyFont="1" applyBorder="1" applyAlignment="1">
      <alignment horizontal="left" indent="1"/>
    </xf>
    <xf numFmtId="0" fontId="18" fillId="0" borderId="12" xfId="0" applyFont="1" applyBorder="1" applyAlignment="1">
      <alignment horizontal="left" indent="1"/>
    </xf>
    <xf numFmtId="4" fontId="18" fillId="0" borderId="10" xfId="0" applyNumberFormat="1" applyFont="1" applyBorder="1" applyAlignment="1">
      <alignment horizontal="center"/>
    </xf>
    <xf numFmtId="4" fontId="18" fillId="0" borderId="11" xfId="0" applyNumberFormat="1" applyFont="1" applyBorder="1" applyAlignment="1">
      <alignment horizontal="center"/>
    </xf>
    <xf numFmtId="4" fontId="18" fillId="0" borderId="17" xfId="0" applyNumberFormat="1" applyFont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0" fontId="18" fillId="0" borderId="17" xfId="0" applyFont="1" applyBorder="1" applyAlignment="1">
      <alignment horizontal="left" indent="1"/>
    </xf>
    <xf numFmtId="0" fontId="18" fillId="0" borderId="13" xfId="0" applyFont="1" applyBorder="1" applyAlignment="1">
      <alignment horizontal="left" indent="1"/>
    </xf>
    <xf numFmtId="0" fontId="18" fillId="0" borderId="15" xfId="0" applyFont="1" applyBorder="1" applyAlignment="1">
      <alignment horizontal="left" indent="1"/>
    </xf>
    <xf numFmtId="0" fontId="12" fillId="0" borderId="10" xfId="0" applyFont="1" applyBorder="1" applyAlignment="1">
      <alignment horizontal="left" indent="1"/>
    </xf>
    <xf numFmtId="0" fontId="12" fillId="0" borderId="11" xfId="0" applyFont="1" applyBorder="1" applyAlignment="1">
      <alignment horizontal="left" indent="1"/>
    </xf>
    <xf numFmtId="0" fontId="12" fillId="0" borderId="12" xfId="0" applyFont="1" applyBorder="1" applyAlignment="1">
      <alignment horizontal="left" indent="1"/>
    </xf>
    <xf numFmtId="4" fontId="18" fillId="0" borderId="52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8" fillId="0" borderId="52" xfId="0" applyFont="1" applyBorder="1" applyAlignment="1">
      <alignment horizontal="left" indent="1"/>
    </xf>
    <xf numFmtId="0" fontId="18" fillId="0" borderId="0" xfId="0" applyFont="1" applyBorder="1" applyAlignment="1">
      <alignment horizontal="left" indent="1"/>
    </xf>
    <xf numFmtId="0" fontId="18" fillId="0" borderId="27" xfId="0" applyFont="1" applyBorder="1" applyAlignment="1">
      <alignment horizontal="left" indent="1"/>
    </xf>
    <xf numFmtId="49" fontId="9" fillId="0" borderId="17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4" fontId="12" fillId="0" borderId="11" xfId="0" applyNumberFormat="1" applyFont="1" applyBorder="1" applyAlignment="1">
      <alignment horizontal="center"/>
    </xf>
    <xf numFmtId="4" fontId="12" fillId="0" borderId="17" xfId="0" applyNumberFormat="1" applyFont="1" applyBorder="1" applyAlignment="1">
      <alignment horizontal="center"/>
    </xf>
    <xf numFmtId="4" fontId="12" fillId="0" borderId="13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" fontId="12" fillId="0" borderId="21" xfId="0" applyNumberFormat="1" applyFont="1" applyBorder="1" applyAlignment="1">
      <alignment horizontal="center" vertical="center"/>
    </xf>
    <xf numFmtId="4" fontId="12" fillId="0" borderId="26" xfId="0" applyNumberFormat="1" applyFont="1" applyBorder="1" applyAlignment="1">
      <alignment horizontal="center" vertical="center"/>
    </xf>
    <xf numFmtId="4" fontId="12" fillId="0" borderId="16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left" wrapText="1"/>
    </xf>
    <xf numFmtId="0" fontId="15" fillId="0" borderId="26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2" fillId="0" borderId="2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1" fillId="0" borderId="21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5" fillId="0" borderId="2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horizontal="center" vertical="center"/>
    </xf>
    <xf numFmtId="4" fontId="15" fillId="0" borderId="18" xfId="0" applyNumberFormat="1" applyFont="1" applyBorder="1" applyAlignment="1">
      <alignment horizontal="center" vertical="center"/>
    </xf>
    <xf numFmtId="4" fontId="15" fillId="0" borderId="2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" fontId="18" fillId="0" borderId="21" xfId="0" applyNumberFormat="1" applyFont="1" applyBorder="1" applyAlignment="1">
      <alignment horizontal="center" vertical="center"/>
    </xf>
    <xf numFmtId="4" fontId="18" fillId="0" borderId="26" xfId="0" applyNumberFormat="1" applyFont="1" applyBorder="1" applyAlignment="1">
      <alignment horizontal="center" vertical="center"/>
    </xf>
    <xf numFmtId="4" fontId="18" fillId="0" borderId="16" xfId="0" applyNumberFormat="1" applyFont="1" applyBorder="1" applyAlignment="1">
      <alignment horizontal="center" vertical="center"/>
    </xf>
    <xf numFmtId="4" fontId="18" fillId="0" borderId="52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4" fontId="18" fillId="0" borderId="27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/>
    </xf>
    <xf numFmtId="4" fontId="18" fillId="0" borderId="17" xfId="0" applyNumberFormat="1" applyFont="1" applyBorder="1" applyAlignment="1">
      <alignment horizontal="center" vertical="center"/>
    </xf>
    <xf numFmtId="4" fontId="18" fillId="0" borderId="13" xfId="0" applyNumberFormat="1" applyFont="1" applyBorder="1" applyAlignment="1">
      <alignment horizontal="center" vertical="center"/>
    </xf>
    <xf numFmtId="4" fontId="18" fillId="0" borderId="15" xfId="0" applyNumberFormat="1" applyFont="1" applyBorder="1" applyAlignment="1">
      <alignment horizontal="center" vertical="center"/>
    </xf>
    <xf numFmtId="4" fontId="18" fillId="0" borderId="18" xfId="0" applyNumberFormat="1" applyFont="1" applyBorder="1" applyAlignment="1">
      <alignment horizontal="center" vertical="center"/>
    </xf>
    <xf numFmtId="4" fontId="18" fillId="0" borderId="20" xfId="0" applyNumberFormat="1" applyFont="1" applyBorder="1" applyAlignment="1">
      <alignment horizontal="center" vertical="center"/>
    </xf>
    <xf numFmtId="4" fontId="12" fillId="0" borderId="52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12" fillId="0" borderId="2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 wrapText="1"/>
    </xf>
    <xf numFmtId="4" fontId="3" fillId="34" borderId="17" xfId="0" applyNumberFormat="1" applyFont="1" applyFill="1" applyBorder="1" applyAlignment="1">
      <alignment horizontal="center" vertical="center" wrapText="1"/>
    </xf>
    <xf numFmtId="4" fontId="3" fillId="34" borderId="13" xfId="0" applyNumberFormat="1" applyFont="1" applyFill="1" applyBorder="1" applyAlignment="1">
      <alignment horizontal="center" vertical="center" wrapText="1"/>
    </xf>
    <xf numFmtId="4" fontId="3" fillId="34" borderId="15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horizontal="center"/>
    </xf>
    <xf numFmtId="4" fontId="3" fillId="3" borderId="13" xfId="0" applyNumberFormat="1" applyFont="1" applyFill="1" applyBorder="1" applyAlignment="1">
      <alignment horizontal="center"/>
    </xf>
    <xf numFmtId="4" fontId="3" fillId="3" borderId="15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left"/>
    </xf>
    <xf numFmtId="4" fontId="3" fillId="34" borderId="14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4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3" fillId="34" borderId="0" xfId="0" applyFont="1" applyFill="1" applyBorder="1" applyAlignment="1">
      <alignment horizontal="left" wrapText="1"/>
    </xf>
    <xf numFmtId="0" fontId="11" fillId="0" borderId="14" xfId="0" applyFont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/>
    </xf>
    <xf numFmtId="0" fontId="3" fillId="34" borderId="14" xfId="0" applyFont="1" applyFill="1" applyBorder="1" applyAlignment="1">
      <alignment horizontal="left" wrapText="1"/>
    </xf>
    <xf numFmtId="0" fontId="3" fillId="34" borderId="14" xfId="0" applyFont="1" applyFill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34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4" fontId="3" fillId="34" borderId="17" xfId="0" applyNumberFormat="1" applyFont="1" applyFill="1" applyBorder="1" applyAlignment="1">
      <alignment horizontal="center"/>
    </xf>
    <xf numFmtId="4" fontId="3" fillId="34" borderId="13" xfId="0" applyNumberFormat="1" applyFont="1" applyFill="1" applyBorder="1" applyAlignment="1">
      <alignment horizontal="center"/>
    </xf>
    <xf numFmtId="4" fontId="3" fillId="34" borderId="15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/>
    </xf>
    <xf numFmtId="0" fontId="3" fillId="34" borderId="15" xfId="0" applyFont="1" applyFill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16" xfId="0" applyFont="1" applyBorder="1" applyAlignment="1">
      <alignment/>
    </xf>
    <xf numFmtId="0" fontId="9" fillId="0" borderId="14" xfId="0" applyFont="1" applyBorder="1" applyAlignment="1">
      <alignment horizontal="center" vertical="top"/>
    </xf>
    <xf numFmtId="0" fontId="22" fillId="0" borderId="0" xfId="0" applyFont="1" applyBorder="1" applyAlignment="1">
      <alignment horizontal="center" wrapText="1"/>
    </xf>
    <xf numFmtId="4" fontId="3" fillId="34" borderId="17" xfId="0" applyNumberFormat="1" applyFont="1" applyFill="1" applyBorder="1" applyAlignment="1">
      <alignment horizontal="center" vertical="center"/>
    </xf>
    <xf numFmtId="4" fontId="3" fillId="34" borderId="13" xfId="0" applyNumberFormat="1" applyFont="1" applyFill="1" applyBorder="1" applyAlignment="1">
      <alignment horizontal="center" vertical="center"/>
    </xf>
    <xf numFmtId="4" fontId="3" fillId="34" borderId="15" xfId="0" applyNumberFormat="1" applyFont="1" applyFill="1" applyBorder="1" applyAlignment="1">
      <alignment horizontal="center" vertical="center"/>
    </xf>
    <xf numFmtId="192" fontId="3" fillId="34" borderId="17" xfId="0" applyNumberFormat="1" applyFont="1" applyFill="1" applyBorder="1" applyAlignment="1">
      <alignment horizontal="center" vertical="center"/>
    </xf>
    <xf numFmtId="192" fontId="3" fillId="34" borderId="13" xfId="0" applyNumberFormat="1" applyFont="1" applyFill="1" applyBorder="1" applyAlignment="1">
      <alignment horizontal="center" vertical="center"/>
    </xf>
    <xf numFmtId="192" fontId="3" fillId="34" borderId="15" xfId="0" applyNumberFormat="1" applyFont="1" applyFill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4" fontId="3" fillId="0" borderId="21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3" fillId="35" borderId="14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left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49" fontId="3" fillId="35" borderId="21" xfId="0" applyNumberFormat="1" applyFont="1" applyFill="1" applyBorder="1" applyAlignment="1">
      <alignment horizontal="left" vertical="top" wrapText="1"/>
    </xf>
    <xf numFmtId="49" fontId="3" fillId="35" borderId="26" xfId="0" applyNumberFormat="1" applyFont="1" applyFill="1" applyBorder="1" applyAlignment="1">
      <alignment horizontal="left" vertical="top" wrapText="1"/>
    </xf>
    <xf numFmtId="49" fontId="3" fillId="35" borderId="16" xfId="0" applyNumberFormat="1" applyFont="1" applyFill="1" applyBorder="1" applyAlignment="1">
      <alignment horizontal="left" vertical="top" wrapText="1"/>
    </xf>
    <xf numFmtId="0" fontId="3" fillId="35" borderId="21" xfId="0" applyFont="1" applyFill="1" applyBorder="1" applyAlignment="1">
      <alignment horizontal="left" vertical="center" wrapText="1"/>
    </xf>
    <xf numFmtId="0" fontId="3" fillId="35" borderId="26" xfId="0" applyFont="1" applyFill="1" applyBorder="1" applyAlignment="1">
      <alignment horizontal="left" vertical="center" wrapText="1"/>
    </xf>
    <xf numFmtId="0" fontId="3" fillId="35" borderId="16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3" fillId="35" borderId="21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4" fontId="3" fillId="35" borderId="21" xfId="0" applyNumberFormat="1" applyFont="1" applyFill="1" applyBorder="1" applyAlignment="1">
      <alignment horizontal="center" vertical="center"/>
    </xf>
    <xf numFmtId="4" fontId="3" fillId="35" borderId="26" xfId="0" applyNumberFormat="1" applyFont="1" applyFill="1" applyBorder="1" applyAlignment="1">
      <alignment horizontal="center" vertical="center"/>
    </xf>
    <xf numFmtId="4" fontId="3" fillId="35" borderId="16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left" wrapText="1"/>
    </xf>
    <xf numFmtId="0" fontId="3" fillId="35" borderId="14" xfId="0" applyFont="1" applyFill="1" applyBorder="1" applyAlignment="1">
      <alignment horizontal="left"/>
    </xf>
    <xf numFmtId="0" fontId="3" fillId="35" borderId="14" xfId="0" applyFont="1" applyFill="1" applyBorder="1" applyAlignment="1">
      <alignment horizontal="center"/>
    </xf>
    <xf numFmtId="3" fontId="3" fillId="35" borderId="14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1" fontId="3" fillId="35" borderId="14" xfId="0" applyNumberFormat="1" applyFont="1" applyFill="1" applyBorder="1" applyAlignment="1">
      <alignment horizontal="center"/>
    </xf>
    <xf numFmtId="4" fontId="3" fillId="35" borderId="14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9" fillId="0" borderId="17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3" fillId="0" borderId="21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4" fontId="3" fillId="35" borderId="21" xfId="0" applyNumberFormat="1" applyFont="1" applyFill="1" applyBorder="1" applyAlignment="1">
      <alignment horizontal="center"/>
    </xf>
    <xf numFmtId="4" fontId="3" fillId="35" borderId="26" xfId="0" applyNumberFormat="1" applyFont="1" applyFill="1" applyBorder="1" applyAlignment="1">
      <alignment horizontal="center"/>
    </xf>
    <xf numFmtId="4" fontId="3" fillId="35" borderId="16" xfId="0" applyNumberFormat="1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left"/>
    </xf>
    <xf numFmtId="0" fontId="9" fillId="35" borderId="17" xfId="0" applyFont="1" applyFill="1" applyBorder="1" applyAlignment="1">
      <alignment horizontal="left"/>
    </xf>
    <xf numFmtId="0" fontId="9" fillId="35" borderId="13" xfId="0" applyFont="1" applyFill="1" applyBorder="1" applyAlignment="1">
      <alignment horizontal="left"/>
    </xf>
    <xf numFmtId="0" fontId="9" fillId="35" borderId="15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35" borderId="20" xfId="0" applyFont="1" applyFill="1" applyBorder="1" applyAlignment="1">
      <alignment horizontal="left"/>
    </xf>
    <xf numFmtId="0" fontId="11" fillId="0" borderId="18" xfId="0" applyFont="1" applyBorder="1" applyAlignment="1">
      <alignment horizontal="center" vertical="center"/>
    </xf>
    <xf numFmtId="0" fontId="3" fillId="35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left" wrapText="1"/>
    </xf>
    <xf numFmtId="3" fontId="6" fillId="0" borderId="21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0" fontId="3" fillId="35" borderId="14" xfId="0" applyFont="1" applyFill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6" xfId="0" applyNumberFormat="1" applyFont="1" applyFill="1" applyBorder="1" applyAlignment="1">
      <alignment horizontal="center" vertical="center"/>
    </xf>
    <xf numFmtId="3" fontId="3" fillId="35" borderId="16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34" borderId="17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right"/>
    </xf>
    <xf numFmtId="0" fontId="3" fillId="34" borderId="26" xfId="0" applyFont="1" applyFill="1" applyBorder="1" applyAlignment="1">
      <alignment horizontal="right"/>
    </xf>
    <xf numFmtId="0" fontId="3" fillId="34" borderId="16" xfId="0" applyFont="1" applyFill="1" applyBorder="1" applyAlignment="1">
      <alignment horizontal="right"/>
    </xf>
    <xf numFmtId="3" fontId="3" fillId="35" borderId="21" xfId="0" applyNumberFormat="1" applyFont="1" applyFill="1" applyBorder="1" applyAlignment="1">
      <alignment horizontal="center"/>
    </xf>
    <xf numFmtId="3" fontId="3" fillId="35" borderId="26" xfId="0" applyNumberFormat="1" applyFont="1" applyFill="1" applyBorder="1" applyAlignment="1">
      <alignment horizontal="center"/>
    </xf>
    <xf numFmtId="3" fontId="3" fillId="35" borderId="16" xfId="0" applyNumberFormat="1" applyFont="1" applyFill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0" fontId="3" fillId="35" borderId="20" xfId="0" applyFont="1" applyFill="1" applyBorder="1" applyAlignment="1">
      <alignment horizontal="left"/>
    </xf>
    <xf numFmtId="0" fontId="3" fillId="34" borderId="14" xfId="0" applyFont="1" applyFill="1" applyBorder="1" applyAlignment="1">
      <alignment horizontal="left"/>
    </xf>
    <xf numFmtId="0" fontId="3" fillId="35" borderId="21" xfId="0" applyFont="1" applyFill="1" applyBorder="1" applyAlignment="1">
      <alignment horizontal="left"/>
    </xf>
    <xf numFmtId="0" fontId="3" fillId="35" borderId="26" xfId="0" applyFont="1" applyFill="1" applyBorder="1" applyAlignment="1">
      <alignment horizontal="left"/>
    </xf>
    <xf numFmtId="0" fontId="0" fillId="35" borderId="26" xfId="0" applyFill="1" applyBorder="1" applyAlignment="1">
      <alignment/>
    </xf>
    <xf numFmtId="0" fontId="0" fillId="35" borderId="16" xfId="0" applyFill="1" applyBorder="1" applyAlignment="1">
      <alignment/>
    </xf>
    <xf numFmtId="0" fontId="3" fillId="35" borderId="21" xfId="0" applyFont="1" applyFill="1" applyBorder="1" applyAlignment="1">
      <alignment wrapText="1"/>
    </xf>
    <xf numFmtId="0" fontId="0" fillId="35" borderId="26" xfId="0" applyFill="1" applyBorder="1" applyAlignment="1">
      <alignment wrapText="1"/>
    </xf>
    <xf numFmtId="0" fontId="0" fillId="35" borderId="16" xfId="0" applyFill="1" applyBorder="1" applyAlignment="1">
      <alignment wrapText="1"/>
    </xf>
    <xf numFmtId="0" fontId="3" fillId="35" borderId="21" xfId="0" applyFont="1" applyFill="1" applyBorder="1" applyAlignment="1">
      <alignment horizontal="right"/>
    </xf>
    <xf numFmtId="0" fontId="3" fillId="35" borderId="26" xfId="0" applyFont="1" applyFill="1" applyBorder="1" applyAlignment="1">
      <alignment horizontal="right"/>
    </xf>
    <xf numFmtId="0" fontId="3" fillId="35" borderId="16" xfId="0" applyFont="1" applyFill="1" applyBorder="1" applyAlignment="1">
      <alignment horizontal="right"/>
    </xf>
    <xf numFmtId="0" fontId="3" fillId="35" borderId="21" xfId="0" applyFont="1" applyFill="1" applyBorder="1" applyAlignment="1">
      <alignment horizontal="left" vertical="center"/>
    </xf>
    <xf numFmtId="0" fontId="3" fillId="35" borderId="26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left" vertical="center"/>
    </xf>
    <xf numFmtId="0" fontId="3" fillId="34" borderId="21" xfId="0" applyFont="1" applyFill="1" applyBorder="1" applyAlignment="1">
      <alignment horizontal="left"/>
    </xf>
    <xf numFmtId="0" fontId="3" fillId="34" borderId="26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left"/>
    </xf>
    <xf numFmtId="0" fontId="62" fillId="0" borderId="21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21" xfId="0" applyFont="1" applyBorder="1" applyAlignment="1">
      <alignment horizontal="left" vertical="center" wrapText="1"/>
    </xf>
    <xf numFmtId="0" fontId="62" fillId="0" borderId="26" xfId="0" applyFont="1" applyBorder="1" applyAlignment="1">
      <alignment horizontal="left" vertical="center" wrapText="1"/>
    </xf>
    <xf numFmtId="0" fontId="62" fillId="0" borderId="16" xfId="0" applyFont="1" applyBorder="1" applyAlignment="1">
      <alignment horizontal="left" vertical="center" wrapText="1"/>
    </xf>
    <xf numFmtId="4" fontId="62" fillId="0" borderId="21" xfId="0" applyNumberFormat="1" applyFont="1" applyBorder="1" applyAlignment="1">
      <alignment horizontal="center" vertical="center"/>
    </xf>
    <xf numFmtId="4" fontId="62" fillId="0" borderId="26" xfId="0" applyNumberFormat="1" applyFont="1" applyBorder="1" applyAlignment="1">
      <alignment horizontal="center" vertical="center"/>
    </xf>
    <xf numFmtId="4" fontId="62" fillId="0" borderId="16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4" fontId="3" fillId="0" borderId="26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34" borderId="21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3" fillId="34" borderId="21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4" fontId="3" fillId="34" borderId="21" xfId="0" applyNumberFormat="1" applyFont="1" applyFill="1" applyBorder="1" applyAlignment="1">
      <alignment horizontal="center" vertical="center"/>
    </xf>
    <xf numFmtId="4" fontId="3" fillId="34" borderId="26" xfId="0" applyNumberFormat="1" applyFont="1" applyFill="1" applyBorder="1" applyAlignment="1">
      <alignment horizontal="center" vertical="center"/>
    </xf>
    <xf numFmtId="4" fontId="3" fillId="34" borderId="16" xfId="0" applyNumberFormat="1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/>
    </xf>
    <xf numFmtId="3" fontId="3" fillId="34" borderId="14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 vertical="top"/>
    </xf>
    <xf numFmtId="0" fontId="3" fillId="34" borderId="11" xfId="0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center" vertical="top"/>
    </xf>
    <xf numFmtId="0" fontId="3" fillId="34" borderId="52" xfId="0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center" vertical="top"/>
    </xf>
    <xf numFmtId="0" fontId="3" fillId="34" borderId="27" xfId="0" applyFont="1" applyFill="1" applyBorder="1" applyAlignment="1">
      <alignment horizontal="center" vertical="top"/>
    </xf>
    <xf numFmtId="0" fontId="3" fillId="34" borderId="17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3" fillId="34" borderId="15" xfId="0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 wrapText="1"/>
    </xf>
    <xf numFmtId="0" fontId="3" fillId="34" borderId="14" xfId="53" applyFont="1" applyFill="1" applyBorder="1" applyAlignment="1">
      <alignment horizontal="center" vertical="center" wrapText="1"/>
      <protection/>
    </xf>
    <xf numFmtId="0" fontId="9" fillId="34" borderId="14" xfId="53" applyFont="1" applyFill="1" applyBorder="1" applyAlignment="1">
      <alignment horizontal="center" vertical="center" wrapText="1"/>
      <protection/>
    </xf>
    <xf numFmtId="0" fontId="9" fillId="34" borderId="14" xfId="0" applyFont="1" applyFill="1" applyBorder="1" applyAlignment="1">
      <alignment horizontal="center" vertical="center" wrapText="1"/>
    </xf>
    <xf numFmtId="3" fontId="6" fillId="34" borderId="14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/>
    </xf>
    <xf numFmtId="0" fontId="6" fillId="34" borderId="14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center" vertical="center"/>
    </xf>
    <xf numFmtId="3" fontId="3" fillId="34" borderId="0" xfId="0" applyNumberFormat="1" applyFont="1" applyFill="1" applyAlignment="1">
      <alignment horizontal="center"/>
    </xf>
    <xf numFmtId="3" fontId="3" fillId="34" borderId="14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left" vertical="center"/>
    </xf>
    <xf numFmtId="3" fontId="6" fillId="34" borderId="21" xfId="0" applyNumberFormat="1" applyFont="1" applyFill="1" applyBorder="1" applyAlignment="1">
      <alignment horizontal="center" vertical="center"/>
    </xf>
    <xf numFmtId="3" fontId="6" fillId="34" borderId="26" xfId="0" applyNumberFormat="1" applyFont="1" applyFill="1" applyBorder="1" applyAlignment="1">
      <alignment horizontal="center" vertical="center"/>
    </xf>
    <xf numFmtId="3" fontId="6" fillId="34" borderId="16" xfId="0" applyNumberFormat="1" applyFont="1" applyFill="1" applyBorder="1" applyAlignment="1">
      <alignment horizontal="center" vertical="center"/>
    </xf>
    <xf numFmtId="0" fontId="3" fillId="34" borderId="18" xfId="53" applyFont="1" applyFill="1" applyBorder="1" applyAlignment="1">
      <alignment horizontal="center" vertical="center" wrapText="1"/>
      <protection/>
    </xf>
    <xf numFmtId="0" fontId="3" fillId="34" borderId="20" xfId="53" applyFont="1" applyFill="1" applyBorder="1" applyAlignment="1">
      <alignment horizontal="center" vertical="center" wrapText="1"/>
      <protection/>
    </xf>
    <xf numFmtId="0" fontId="9" fillId="34" borderId="21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3" fillId="34" borderId="21" xfId="53" applyFont="1" applyFill="1" applyBorder="1" applyAlignment="1">
      <alignment horizontal="center" vertical="center" wrapText="1"/>
      <protection/>
    </xf>
    <xf numFmtId="0" fontId="3" fillId="34" borderId="26" xfId="53" applyFont="1" applyFill="1" applyBorder="1" applyAlignment="1">
      <alignment horizontal="center" vertical="center" wrapText="1"/>
      <protection/>
    </xf>
    <xf numFmtId="0" fontId="3" fillId="34" borderId="16" xfId="53" applyFont="1" applyFill="1" applyBorder="1" applyAlignment="1">
      <alignment horizontal="center" vertical="center" wrapText="1"/>
      <protection/>
    </xf>
    <xf numFmtId="3" fontId="3" fillId="34" borderId="21" xfId="0" applyNumberFormat="1" applyFont="1" applyFill="1" applyBorder="1" applyAlignment="1">
      <alignment horizontal="center" vertical="center"/>
    </xf>
    <xf numFmtId="3" fontId="3" fillId="34" borderId="26" xfId="0" applyNumberFormat="1" applyFont="1" applyFill="1" applyBorder="1" applyAlignment="1">
      <alignment horizontal="center" vertical="center"/>
    </xf>
    <xf numFmtId="3" fontId="3" fillId="34" borderId="16" xfId="0" applyNumberFormat="1" applyFont="1" applyFill="1" applyBorder="1" applyAlignment="1">
      <alignment horizontal="center" vertical="center"/>
    </xf>
    <xf numFmtId="0" fontId="63" fillId="0" borderId="0" xfId="0" applyFont="1" applyBorder="1" applyAlignment="1">
      <alignment horizontal="left" wrapText="1"/>
    </xf>
    <xf numFmtId="0" fontId="12" fillId="34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wrapText="1"/>
    </xf>
    <xf numFmtId="0" fontId="3" fillId="34" borderId="21" xfId="0" applyFont="1" applyFill="1" applyBorder="1" applyAlignment="1">
      <alignment horizontal="left" wrapText="1"/>
    </xf>
    <xf numFmtId="0" fontId="3" fillId="34" borderId="26" xfId="0" applyFont="1" applyFill="1" applyBorder="1" applyAlignment="1">
      <alignment horizontal="left" wrapText="1"/>
    </xf>
    <xf numFmtId="0" fontId="3" fillId="34" borderId="16" xfId="0" applyFont="1" applyFill="1" applyBorder="1" applyAlignment="1">
      <alignment horizontal="left" wrapText="1"/>
    </xf>
    <xf numFmtId="0" fontId="3" fillId="34" borderId="21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3" fontId="3" fillId="34" borderId="21" xfId="0" applyNumberFormat="1" applyFont="1" applyFill="1" applyBorder="1" applyAlignment="1">
      <alignment horizontal="center"/>
    </xf>
    <xf numFmtId="3" fontId="3" fillId="34" borderId="26" xfId="0" applyNumberFormat="1" applyFont="1" applyFill="1" applyBorder="1" applyAlignment="1">
      <alignment horizontal="center"/>
    </xf>
    <xf numFmtId="3" fontId="3" fillId="34" borderId="16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wrapText="1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" fontId="3" fillId="0" borderId="17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190" fontId="3" fillId="34" borderId="14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34" borderId="21" xfId="0" applyNumberFormat="1" applyFont="1" applyFill="1" applyBorder="1" applyAlignment="1">
      <alignment horizontal="center" vertical="center" wrapText="1"/>
    </xf>
    <xf numFmtId="4" fontId="3" fillId="34" borderId="26" xfId="0" applyNumberFormat="1" applyFont="1" applyFill="1" applyBorder="1" applyAlignment="1">
      <alignment horizontal="center" vertical="center" wrapText="1"/>
    </xf>
    <xf numFmtId="4" fontId="3" fillId="34" borderId="16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3" fillId="34" borderId="21" xfId="0" applyNumberFormat="1" applyFont="1" applyFill="1" applyBorder="1" applyAlignment="1">
      <alignment horizontal="center"/>
    </xf>
    <xf numFmtId="4" fontId="3" fillId="34" borderId="26" xfId="0" applyNumberFormat="1" applyFont="1" applyFill="1" applyBorder="1" applyAlignment="1">
      <alignment horizontal="center"/>
    </xf>
    <xf numFmtId="4" fontId="3" fillId="34" borderId="16" xfId="0" applyNumberFormat="1" applyFont="1" applyFill="1" applyBorder="1" applyAlignment="1">
      <alignment horizontal="center"/>
    </xf>
    <xf numFmtId="0" fontId="12" fillId="34" borderId="17" xfId="0" applyFont="1" applyFill="1" applyBorder="1" applyAlignment="1">
      <alignment horizontal="left" vertical="center" wrapText="1"/>
    </xf>
    <xf numFmtId="0" fontId="12" fillId="34" borderId="13" xfId="0" applyFont="1" applyFill="1" applyBorder="1" applyAlignment="1">
      <alignment horizontal="left" vertical="center" wrapText="1"/>
    </xf>
    <xf numFmtId="0" fontId="12" fillId="34" borderId="15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3" fillId="34" borderId="17" xfId="0" applyFont="1" applyFill="1" applyBorder="1" applyAlignment="1">
      <alignment horizontal="left" wrapText="1"/>
    </xf>
    <xf numFmtId="0" fontId="3" fillId="34" borderId="13" xfId="0" applyFont="1" applyFill="1" applyBorder="1" applyAlignment="1">
      <alignment horizontal="left" wrapText="1"/>
    </xf>
    <xf numFmtId="0" fontId="3" fillId="34" borderId="15" xfId="0" applyFont="1" applyFill="1" applyBorder="1" applyAlignment="1">
      <alignment horizontal="left" wrapText="1"/>
    </xf>
    <xf numFmtId="16" fontId="6" fillId="0" borderId="17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4" fontId="3" fillId="34" borderId="14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4" fontId="3" fillId="34" borderId="21" xfId="0" applyNumberFormat="1" applyFont="1" applyFill="1" applyBorder="1" applyAlignment="1">
      <alignment horizontal="center" wrapText="1"/>
    </xf>
    <xf numFmtId="4" fontId="3" fillId="34" borderId="26" xfId="0" applyNumberFormat="1" applyFont="1" applyFill="1" applyBorder="1" applyAlignment="1">
      <alignment horizontal="center" wrapText="1"/>
    </xf>
    <xf numFmtId="4" fontId="3" fillId="34" borderId="16" xfId="0" applyNumberFormat="1" applyFont="1" applyFill="1" applyBorder="1" applyAlignment="1">
      <alignment horizontal="center" wrapText="1"/>
    </xf>
    <xf numFmtId="0" fontId="64" fillId="0" borderId="0" xfId="0" applyFont="1" applyAlignment="1">
      <alignment horizontal="center" wrapText="1"/>
    </xf>
    <xf numFmtId="0" fontId="12" fillId="34" borderId="17" xfId="0" applyFont="1" applyFill="1" applyBorder="1" applyAlignment="1">
      <alignment horizontal="left" wrapText="1"/>
    </xf>
    <xf numFmtId="0" fontId="12" fillId="34" borderId="13" xfId="0" applyFont="1" applyFill="1" applyBorder="1" applyAlignment="1">
      <alignment horizontal="left" wrapText="1"/>
    </xf>
    <xf numFmtId="0" fontId="12" fillId="34" borderId="15" xfId="0" applyFont="1" applyFill="1" applyBorder="1" applyAlignment="1">
      <alignment horizontal="left" wrapText="1"/>
    </xf>
    <xf numFmtId="0" fontId="60" fillId="0" borderId="0" xfId="0" applyFont="1" applyAlignment="1">
      <alignment horizontal="center" wrapText="1"/>
    </xf>
    <xf numFmtId="4" fontId="3" fillId="0" borderId="21" xfId="0" applyNumberFormat="1" applyFont="1" applyFill="1" applyBorder="1" applyAlignment="1">
      <alignment horizontal="center"/>
    </xf>
    <xf numFmtId="4" fontId="3" fillId="0" borderId="26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6" fillId="0" borderId="17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7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4" fontId="6" fillId="0" borderId="21" xfId="0" applyNumberFormat="1" applyFont="1" applyBorder="1" applyAlignment="1">
      <alignment horizontal="center" wrapText="1"/>
    </xf>
    <xf numFmtId="4" fontId="6" fillId="0" borderId="26" xfId="0" applyNumberFormat="1" applyFont="1" applyBorder="1" applyAlignment="1">
      <alignment horizontal="center" wrapText="1"/>
    </xf>
    <xf numFmtId="4" fontId="6" fillId="0" borderId="16" xfId="0" applyNumberFormat="1" applyFont="1" applyBorder="1" applyAlignment="1">
      <alignment horizontal="center" wrapText="1"/>
    </xf>
    <xf numFmtId="0" fontId="6" fillId="34" borderId="17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4" fontId="6" fillId="34" borderId="21" xfId="0" applyNumberFormat="1" applyFont="1" applyFill="1" applyBorder="1" applyAlignment="1">
      <alignment horizontal="center"/>
    </xf>
    <xf numFmtId="4" fontId="6" fillId="34" borderId="26" xfId="0" applyNumberFormat="1" applyFont="1" applyFill="1" applyBorder="1" applyAlignment="1">
      <alignment horizontal="center"/>
    </xf>
    <xf numFmtId="4" fontId="6" fillId="34" borderId="16" xfId="0" applyNumberFormat="1" applyFont="1" applyFill="1" applyBorder="1" applyAlignment="1">
      <alignment horizontal="center"/>
    </xf>
    <xf numFmtId="0" fontId="15" fillId="0" borderId="21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57;&#1045;%20&#1064;&#1050;&#1054;&#1051;&#1067;\&#1055;&#1088;&#1086;&#1077;&#1082;&#1090;%20&#1055;&#1060;&#1061;&#1044;%20&#1085;&#1072;%202019%20&#1057;&#1054;&#1064;%20&#1052;&#1085;&#1086;&#1075;&#1086;&#1074;&#1077;&#1088;&#1096;&#1080;&#1085;&#1085;&#1099;&#1081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вод"/>
      <sheetName val="свод мб"/>
      <sheetName val="свод к.б"/>
      <sheetName val="211 МБ"/>
      <sheetName val="211 КР"/>
      <sheetName val="212"/>
      <sheetName val="213"/>
      <sheetName val="214"/>
      <sheetName val="221,222"/>
      <sheetName val="223,224"/>
      <sheetName val="225"/>
      <sheetName val="226"/>
      <sheetName val="227"/>
      <sheetName val="228"/>
      <sheetName val="266"/>
      <sheetName val="291"/>
      <sheetName val="310"/>
      <sheetName val="341"/>
      <sheetName val="342"/>
      <sheetName val="343"/>
      <sheetName val="344"/>
      <sheetName val="345"/>
      <sheetName val="346"/>
      <sheetName val="349"/>
      <sheetName val="352"/>
      <sheetName val="353"/>
    </sheetNames>
    <sheetDataSet>
      <sheetData sheetId="2">
        <row r="17">
          <cell r="CN17">
            <v>24791821.4</v>
          </cell>
        </row>
        <row r="21">
          <cell r="CN21">
            <v>4002443.94</v>
          </cell>
        </row>
        <row r="23">
          <cell r="CN23">
            <v>1195564.79</v>
          </cell>
        </row>
        <row r="24">
          <cell r="CN24">
            <v>1223604</v>
          </cell>
        </row>
        <row r="27">
          <cell r="CN27">
            <v>11400</v>
          </cell>
        </row>
        <row r="28">
          <cell r="CN28">
            <v>42800</v>
          </cell>
        </row>
        <row r="29">
          <cell r="CN29">
            <v>70000</v>
          </cell>
        </row>
        <row r="30">
          <cell r="CN30">
            <v>943178.75</v>
          </cell>
        </row>
        <row r="33">
          <cell r="CN33">
            <v>9501744.58</v>
          </cell>
        </row>
        <row r="34">
          <cell r="CN34">
            <v>4800</v>
          </cell>
        </row>
        <row r="36">
          <cell r="CN36">
            <v>831658</v>
          </cell>
        </row>
        <row r="39">
          <cell r="CN39">
            <v>2885803</v>
          </cell>
        </row>
        <row r="41">
          <cell r="CN41">
            <v>20112.84</v>
          </cell>
        </row>
        <row r="42">
          <cell r="CN42">
            <v>900</v>
          </cell>
        </row>
        <row r="48">
          <cell r="CN48">
            <v>61031</v>
          </cell>
        </row>
        <row r="53">
          <cell r="CN53">
            <v>1011400</v>
          </cell>
        </row>
        <row r="55">
          <cell r="CN55">
            <v>4020</v>
          </cell>
        </row>
        <row r="56">
          <cell r="CN56">
            <v>895339.5</v>
          </cell>
        </row>
        <row r="58">
          <cell r="CN58">
            <v>821400</v>
          </cell>
        </row>
        <row r="59">
          <cell r="CN59">
            <v>292360</v>
          </cell>
        </row>
        <row r="60">
          <cell r="CN60">
            <v>945521</v>
          </cell>
        </row>
        <row r="61">
          <cell r="CN61">
            <v>23240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0"/>
  <sheetViews>
    <sheetView view="pageBreakPreview" zoomScaleSheetLayoutView="100" workbookViewId="0" topLeftCell="A43">
      <selection activeCell="CO22" sqref="CO22:DD22"/>
    </sheetView>
  </sheetViews>
  <sheetFormatPr defaultColWidth="0.875" defaultRowHeight="12.75"/>
  <cols>
    <col min="1" max="90" width="0.875" style="29" customWidth="1"/>
    <col min="91" max="91" width="1.875" style="29" customWidth="1"/>
    <col min="92" max="105" width="0.875" style="29" customWidth="1"/>
    <col min="106" max="106" width="1.875" style="29" customWidth="1"/>
    <col min="107" max="16384" width="0.875" style="29" customWidth="1"/>
  </cols>
  <sheetData>
    <row r="1" s="27" customFormat="1" ht="11.25" customHeight="1">
      <c r="BM1" s="27" t="s">
        <v>77</v>
      </c>
    </row>
    <row r="2" s="27" customFormat="1" ht="11.25" customHeight="1">
      <c r="BM2" s="28" t="s">
        <v>78</v>
      </c>
    </row>
    <row r="3" s="27" customFormat="1" ht="11.25" customHeight="1">
      <c r="BM3" s="27" t="s">
        <v>79</v>
      </c>
    </row>
    <row r="4" s="27" customFormat="1" ht="11.25" customHeight="1">
      <c r="BM4" s="28" t="s">
        <v>80</v>
      </c>
    </row>
    <row r="5" s="27" customFormat="1" ht="11.25" customHeight="1">
      <c r="BM5" s="28" t="s">
        <v>81</v>
      </c>
    </row>
    <row r="6" s="27" customFormat="1" ht="11.25" customHeight="1">
      <c r="BM6" s="28" t="s">
        <v>82</v>
      </c>
    </row>
    <row r="7" s="27" customFormat="1" ht="11.25" customHeight="1">
      <c r="BM7" s="28" t="s">
        <v>83</v>
      </c>
    </row>
    <row r="8" s="125" customFormat="1" ht="11.25" customHeight="1">
      <c r="BM8" s="126" t="s">
        <v>304</v>
      </c>
    </row>
    <row r="9" ht="9.75" customHeight="1">
      <c r="N9" s="27"/>
    </row>
    <row r="10" spans="57:108" ht="15">
      <c r="BE10" s="266" t="s">
        <v>84</v>
      </c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</row>
    <row r="11" spans="57:108" ht="45.75" customHeight="1">
      <c r="BE11" s="287" t="s">
        <v>110</v>
      </c>
      <c r="BF11" s="287"/>
      <c r="BG11" s="287"/>
      <c r="BH11" s="287"/>
      <c r="BI11" s="287"/>
      <c r="BJ11" s="287"/>
      <c r="BK11" s="287"/>
      <c r="BL11" s="287"/>
      <c r="BM11" s="287"/>
      <c r="BN11" s="287"/>
      <c r="BO11" s="287"/>
      <c r="BP11" s="287"/>
      <c r="BQ11" s="287"/>
      <c r="BR11" s="287"/>
      <c r="BS11" s="287"/>
      <c r="BT11" s="287"/>
      <c r="BU11" s="287"/>
      <c r="BV11" s="287"/>
      <c r="BW11" s="287"/>
      <c r="BX11" s="287"/>
      <c r="BY11" s="287"/>
      <c r="BZ11" s="287"/>
      <c r="CA11" s="287"/>
      <c r="CB11" s="287"/>
      <c r="CC11" s="287"/>
      <c r="CD11" s="287"/>
      <c r="CE11" s="287"/>
      <c r="CF11" s="287"/>
      <c r="CG11" s="287"/>
      <c r="CH11" s="287"/>
      <c r="CI11" s="287"/>
      <c r="CJ11" s="287"/>
      <c r="CK11" s="287"/>
      <c r="CL11" s="287"/>
      <c r="CM11" s="287"/>
      <c r="CN11" s="287"/>
      <c r="CO11" s="287"/>
      <c r="CP11" s="287"/>
      <c r="CQ11" s="287"/>
      <c r="CR11" s="287"/>
      <c r="CS11" s="287"/>
      <c r="CT11" s="287"/>
      <c r="CU11" s="287"/>
      <c r="CV11" s="287"/>
      <c r="CW11" s="287"/>
      <c r="CX11" s="287"/>
      <c r="CY11" s="287"/>
      <c r="CZ11" s="287"/>
      <c r="DA11" s="287"/>
      <c r="DB11" s="287"/>
      <c r="DC11" s="287"/>
      <c r="DD11" s="287"/>
    </row>
    <row r="12" spans="57:108" s="27" customFormat="1" ht="12">
      <c r="BE12" s="288" t="s">
        <v>85</v>
      </c>
      <c r="BF12" s="288"/>
      <c r="BG12" s="288"/>
      <c r="BH12" s="288"/>
      <c r="BI12" s="288"/>
      <c r="BJ12" s="288"/>
      <c r="BK12" s="288"/>
      <c r="BL12" s="288"/>
      <c r="BM12" s="288"/>
      <c r="BN12" s="288"/>
      <c r="BO12" s="288"/>
      <c r="BP12" s="288"/>
      <c r="BQ12" s="288"/>
      <c r="BR12" s="288"/>
      <c r="BS12" s="288"/>
      <c r="BT12" s="288"/>
      <c r="BU12" s="288"/>
      <c r="BV12" s="288"/>
      <c r="BW12" s="288"/>
      <c r="BX12" s="288"/>
      <c r="BY12" s="288"/>
      <c r="BZ12" s="288"/>
      <c r="CA12" s="288"/>
      <c r="CB12" s="288"/>
      <c r="CC12" s="288"/>
      <c r="CD12" s="288"/>
      <c r="CE12" s="288"/>
      <c r="CF12" s="288"/>
      <c r="CG12" s="288"/>
      <c r="CH12" s="288"/>
      <c r="CI12" s="288"/>
      <c r="CJ12" s="288"/>
      <c r="CK12" s="288"/>
      <c r="CL12" s="288"/>
      <c r="CM12" s="288"/>
      <c r="CN12" s="288"/>
      <c r="CO12" s="288"/>
      <c r="CP12" s="288"/>
      <c r="CQ12" s="288"/>
      <c r="CR12" s="288"/>
      <c r="CS12" s="288"/>
      <c r="CT12" s="288"/>
      <c r="CU12" s="288"/>
      <c r="CV12" s="288"/>
      <c r="CW12" s="288"/>
      <c r="CX12" s="288"/>
      <c r="CY12" s="288"/>
      <c r="CZ12" s="288"/>
      <c r="DA12" s="288"/>
      <c r="DB12" s="288"/>
      <c r="DC12" s="288"/>
      <c r="DD12" s="288"/>
    </row>
    <row r="13" spans="57:108" ht="15">
      <c r="BE13" s="289"/>
      <c r="BF13" s="289"/>
      <c r="BG13" s="289"/>
      <c r="BH13" s="289"/>
      <c r="BI13" s="289"/>
      <c r="BJ13" s="289"/>
      <c r="BK13" s="289"/>
      <c r="BL13" s="289"/>
      <c r="BM13" s="289"/>
      <c r="BN13" s="289"/>
      <c r="BO13" s="289"/>
      <c r="BP13" s="289"/>
      <c r="BQ13" s="289"/>
      <c r="BR13" s="289"/>
      <c r="BS13" s="289"/>
      <c r="BT13" s="289"/>
      <c r="BU13" s="289"/>
      <c r="BV13" s="289"/>
      <c r="BW13" s="289"/>
      <c r="BX13" s="289"/>
      <c r="CA13" s="289" t="s">
        <v>297</v>
      </c>
      <c r="CB13" s="289"/>
      <c r="CC13" s="289"/>
      <c r="CD13" s="289"/>
      <c r="CE13" s="289"/>
      <c r="CF13" s="289"/>
      <c r="CG13" s="289"/>
      <c r="CH13" s="289"/>
      <c r="CI13" s="289"/>
      <c r="CJ13" s="289"/>
      <c r="CK13" s="289"/>
      <c r="CL13" s="289"/>
      <c r="CM13" s="289"/>
      <c r="CN13" s="289"/>
      <c r="CO13" s="289"/>
      <c r="CP13" s="289"/>
      <c r="CQ13" s="289"/>
      <c r="CR13" s="289"/>
      <c r="CS13" s="289"/>
      <c r="CT13" s="289"/>
      <c r="CU13" s="289"/>
      <c r="CV13" s="289"/>
      <c r="CW13" s="289"/>
      <c r="CX13" s="289"/>
      <c r="CY13" s="289"/>
      <c r="CZ13" s="289"/>
      <c r="DA13" s="289"/>
      <c r="DB13" s="289"/>
      <c r="DC13" s="289"/>
      <c r="DD13" s="289"/>
    </row>
    <row r="14" spans="57:108" s="27" customFormat="1" ht="12">
      <c r="BE14" s="290" t="s">
        <v>86</v>
      </c>
      <c r="BF14" s="290"/>
      <c r="BG14" s="290"/>
      <c r="BH14" s="290"/>
      <c r="BI14" s="290"/>
      <c r="BJ14" s="290"/>
      <c r="BK14" s="290"/>
      <c r="BL14" s="290"/>
      <c r="BM14" s="290"/>
      <c r="BN14" s="290"/>
      <c r="BO14" s="290"/>
      <c r="BP14" s="290"/>
      <c r="BQ14" s="290"/>
      <c r="BR14" s="290"/>
      <c r="BS14" s="290"/>
      <c r="BT14" s="290"/>
      <c r="BU14" s="290"/>
      <c r="BV14" s="290"/>
      <c r="BW14" s="290"/>
      <c r="BX14" s="290"/>
      <c r="CA14" s="290" t="s">
        <v>87</v>
      </c>
      <c r="CB14" s="290"/>
      <c r="CC14" s="290"/>
      <c r="CD14" s="290"/>
      <c r="CE14" s="290"/>
      <c r="CF14" s="290"/>
      <c r="CG14" s="290"/>
      <c r="CH14" s="290"/>
      <c r="CI14" s="290"/>
      <c r="CJ14" s="290"/>
      <c r="CK14" s="290"/>
      <c r="CL14" s="290"/>
      <c r="CM14" s="290"/>
      <c r="CN14" s="290"/>
      <c r="CO14" s="290"/>
      <c r="CP14" s="290"/>
      <c r="CQ14" s="290"/>
      <c r="CR14" s="290"/>
      <c r="CS14" s="290"/>
      <c r="CT14" s="290"/>
      <c r="CU14" s="290"/>
      <c r="CV14" s="290"/>
      <c r="CW14" s="290"/>
      <c r="CX14" s="290"/>
      <c r="CY14" s="290"/>
      <c r="CZ14" s="290"/>
      <c r="DA14" s="290"/>
      <c r="DB14" s="290"/>
      <c r="DC14" s="290"/>
      <c r="DD14" s="290"/>
    </row>
    <row r="15" spans="65:99" ht="15">
      <c r="BM15" s="30" t="s">
        <v>88</v>
      </c>
      <c r="BN15" s="282"/>
      <c r="BO15" s="282"/>
      <c r="BP15" s="282"/>
      <c r="BQ15" s="282"/>
      <c r="BR15" s="29" t="s">
        <v>88</v>
      </c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282"/>
      <c r="CH15" s="282"/>
      <c r="CI15" s="282"/>
      <c r="CJ15" s="282"/>
      <c r="CK15" s="282"/>
      <c r="CL15" s="282"/>
      <c r="CM15" s="283">
        <v>20</v>
      </c>
      <c r="CN15" s="283"/>
      <c r="CO15" s="283"/>
      <c r="CP15" s="283"/>
      <c r="CQ15" s="284"/>
      <c r="CR15" s="284"/>
      <c r="CS15" s="284"/>
      <c r="CT15" s="284"/>
      <c r="CU15" s="29" t="s">
        <v>89</v>
      </c>
    </row>
    <row r="16" ht="9.75" customHeight="1">
      <c r="CY16" s="31"/>
    </row>
    <row r="17" spans="1:108" ht="16.5">
      <c r="A17" s="285" t="s">
        <v>501</v>
      </c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5"/>
      <c r="CG17" s="285"/>
      <c r="CH17" s="285"/>
      <c r="CI17" s="285"/>
      <c r="CJ17" s="285"/>
      <c r="CK17" s="285"/>
      <c r="CL17" s="285"/>
      <c r="CM17" s="285"/>
      <c r="CN17" s="285"/>
      <c r="CO17" s="285"/>
      <c r="CP17" s="285"/>
      <c r="CQ17" s="285"/>
      <c r="CR17" s="285"/>
      <c r="CS17" s="285"/>
      <c r="CT17" s="285"/>
      <c r="CU17" s="285"/>
      <c r="CV17" s="285"/>
      <c r="CW17" s="285"/>
      <c r="CX17" s="285"/>
      <c r="CY17" s="285"/>
      <c r="CZ17" s="285"/>
      <c r="DA17" s="285"/>
      <c r="DB17" s="285"/>
      <c r="DC17" s="285"/>
      <c r="DD17" s="285"/>
    </row>
    <row r="18" spans="36:58" s="32" customFormat="1" ht="16.5">
      <c r="AJ18" s="33"/>
      <c r="AM18" s="33"/>
      <c r="AV18" s="34"/>
      <c r="AW18" s="34"/>
      <c r="AX18" s="34"/>
      <c r="BA18" s="34" t="s">
        <v>90</v>
      </c>
      <c r="BB18" s="286" t="s">
        <v>1014</v>
      </c>
      <c r="BC18" s="286"/>
      <c r="BD18" s="286"/>
      <c r="BE18" s="286"/>
      <c r="BF18" s="32" t="s">
        <v>91</v>
      </c>
    </row>
    <row r="19" ht="4.5" customHeight="1"/>
    <row r="20" spans="93:108" ht="17.25" customHeight="1">
      <c r="CO20" s="278" t="s">
        <v>92</v>
      </c>
      <c r="CP20" s="278"/>
      <c r="CQ20" s="278"/>
      <c r="CR20" s="278"/>
      <c r="CS20" s="278"/>
      <c r="CT20" s="278"/>
      <c r="CU20" s="278"/>
      <c r="CV20" s="278"/>
      <c r="CW20" s="278"/>
      <c r="CX20" s="278"/>
      <c r="CY20" s="278"/>
      <c r="CZ20" s="278"/>
      <c r="DA20" s="278"/>
      <c r="DB20" s="278"/>
      <c r="DC20" s="278"/>
      <c r="DD20" s="278"/>
    </row>
    <row r="21" spans="91:108" ht="15" customHeight="1">
      <c r="CM21" s="30" t="s">
        <v>93</v>
      </c>
      <c r="CO21" s="272"/>
      <c r="CP21" s="273"/>
      <c r="CQ21" s="273"/>
      <c r="CR21" s="273"/>
      <c r="CS21" s="273"/>
      <c r="CT21" s="273"/>
      <c r="CU21" s="273"/>
      <c r="CV21" s="273"/>
      <c r="CW21" s="273"/>
      <c r="CX21" s="273"/>
      <c r="CY21" s="273"/>
      <c r="CZ21" s="273"/>
      <c r="DA21" s="273"/>
      <c r="DB21" s="273"/>
      <c r="DC21" s="273"/>
      <c r="DD21" s="274"/>
    </row>
    <row r="22" spans="36:108" ht="15" customHeight="1">
      <c r="AJ22" s="35"/>
      <c r="AK22" s="36" t="s">
        <v>88</v>
      </c>
      <c r="AL22" s="279"/>
      <c r="AM22" s="279"/>
      <c r="AN22" s="279"/>
      <c r="AO22" s="279"/>
      <c r="AP22" s="35" t="s">
        <v>88</v>
      </c>
      <c r="AQ22" s="35"/>
      <c r="AR22" s="35"/>
      <c r="AS22" s="279"/>
      <c r="AT22" s="279"/>
      <c r="AU22" s="279"/>
      <c r="AV22" s="279"/>
      <c r="AW22" s="279"/>
      <c r="AX22" s="279"/>
      <c r="AY22" s="279"/>
      <c r="AZ22" s="279"/>
      <c r="BA22" s="279"/>
      <c r="BB22" s="279"/>
      <c r="BC22" s="279"/>
      <c r="BD22" s="279"/>
      <c r="BE22" s="279"/>
      <c r="BF22" s="279"/>
      <c r="BG22" s="279"/>
      <c r="BH22" s="279"/>
      <c r="BI22" s="279"/>
      <c r="BJ22" s="279"/>
      <c r="BK22" s="280">
        <v>20</v>
      </c>
      <c r="BL22" s="280"/>
      <c r="BM22" s="280"/>
      <c r="BN22" s="280"/>
      <c r="BO22" s="281"/>
      <c r="BP22" s="281"/>
      <c r="BQ22" s="281"/>
      <c r="BR22" s="281"/>
      <c r="BS22" s="35" t="s">
        <v>89</v>
      </c>
      <c r="BT22" s="35"/>
      <c r="BU22" s="35"/>
      <c r="BY22" s="37"/>
      <c r="CM22" s="30" t="s">
        <v>94</v>
      </c>
      <c r="CO22" s="272"/>
      <c r="CP22" s="273"/>
      <c r="CQ22" s="273"/>
      <c r="CR22" s="273"/>
      <c r="CS22" s="273"/>
      <c r="CT22" s="273"/>
      <c r="CU22" s="273"/>
      <c r="CV22" s="273"/>
      <c r="CW22" s="273"/>
      <c r="CX22" s="273"/>
      <c r="CY22" s="273"/>
      <c r="CZ22" s="273"/>
      <c r="DA22" s="273"/>
      <c r="DB22" s="273"/>
      <c r="DC22" s="273"/>
      <c r="DD22" s="274"/>
    </row>
    <row r="23" spans="77:108" ht="13.5" customHeight="1">
      <c r="BY23" s="37"/>
      <c r="BZ23" s="37"/>
      <c r="CM23" s="30"/>
      <c r="CO23" s="272"/>
      <c r="CP23" s="273"/>
      <c r="CQ23" s="273"/>
      <c r="CR23" s="273"/>
      <c r="CS23" s="273"/>
      <c r="CT23" s="273"/>
      <c r="CU23" s="273"/>
      <c r="CV23" s="273"/>
      <c r="CW23" s="273"/>
      <c r="CX23" s="273"/>
      <c r="CY23" s="273"/>
      <c r="CZ23" s="273"/>
      <c r="DA23" s="273"/>
      <c r="DB23" s="273"/>
      <c r="DC23" s="273"/>
      <c r="DD23" s="274"/>
    </row>
    <row r="24" spans="77:108" ht="15" customHeight="1">
      <c r="BY24" s="37"/>
      <c r="BZ24" s="37"/>
      <c r="CM24" s="30"/>
      <c r="CO24" s="272"/>
      <c r="CP24" s="273"/>
      <c r="CQ24" s="273"/>
      <c r="CR24" s="273"/>
      <c r="CS24" s="273"/>
      <c r="CT24" s="273"/>
      <c r="CU24" s="273"/>
      <c r="CV24" s="273"/>
      <c r="CW24" s="273"/>
      <c r="CX24" s="273"/>
      <c r="CY24" s="273"/>
      <c r="CZ24" s="273"/>
      <c r="DA24" s="273"/>
      <c r="DB24" s="273"/>
      <c r="DC24" s="273"/>
      <c r="DD24" s="274"/>
    </row>
    <row r="25" spans="1:108" ht="18" customHeight="1">
      <c r="A25" s="275" t="s">
        <v>95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6" t="s">
        <v>751</v>
      </c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/>
      <c r="BI25" s="276"/>
      <c r="BJ25" s="276"/>
      <c r="BK25" s="276"/>
      <c r="BL25" s="276"/>
      <c r="BM25" s="276"/>
      <c r="BN25" s="276"/>
      <c r="BO25" s="276"/>
      <c r="BP25" s="276"/>
      <c r="BQ25" s="276"/>
      <c r="BR25" s="276"/>
      <c r="BS25" s="276"/>
      <c r="BT25" s="276"/>
      <c r="BU25" s="276"/>
      <c r="BV25" s="276"/>
      <c r="BW25" s="276"/>
      <c r="BX25" s="276"/>
      <c r="BY25" s="276"/>
      <c r="BZ25" s="276"/>
      <c r="CA25" s="276"/>
      <c r="CB25" s="276"/>
      <c r="CC25" s="276"/>
      <c r="CD25" s="266" t="s">
        <v>96</v>
      </c>
      <c r="CE25" s="266"/>
      <c r="CF25" s="266"/>
      <c r="CG25" s="266"/>
      <c r="CH25" s="266"/>
      <c r="CI25" s="266"/>
      <c r="CJ25" s="266"/>
      <c r="CK25" s="266"/>
      <c r="CL25" s="266"/>
      <c r="CM25" s="266"/>
      <c r="CN25" s="267"/>
      <c r="CO25" s="272" t="s">
        <v>752</v>
      </c>
      <c r="CP25" s="273"/>
      <c r="CQ25" s="273"/>
      <c r="CR25" s="273"/>
      <c r="CS25" s="273"/>
      <c r="CT25" s="273"/>
      <c r="CU25" s="273"/>
      <c r="CV25" s="273"/>
      <c r="CW25" s="273"/>
      <c r="CX25" s="273"/>
      <c r="CY25" s="273"/>
      <c r="CZ25" s="273"/>
      <c r="DA25" s="273"/>
      <c r="DB25" s="273"/>
      <c r="DC25" s="273"/>
      <c r="DD25" s="274"/>
    </row>
    <row r="26" spans="1:108" ht="16.5" customHeight="1">
      <c r="A26" s="275"/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276"/>
      <c r="BQ26" s="276"/>
      <c r="BR26" s="276"/>
      <c r="BS26" s="276"/>
      <c r="BT26" s="276"/>
      <c r="BU26" s="276"/>
      <c r="BV26" s="276"/>
      <c r="BW26" s="276"/>
      <c r="BX26" s="276"/>
      <c r="BY26" s="276"/>
      <c r="BZ26" s="276"/>
      <c r="CA26" s="276"/>
      <c r="CB26" s="276"/>
      <c r="CC26" s="276"/>
      <c r="CD26" s="266" t="s">
        <v>97</v>
      </c>
      <c r="CE26" s="266"/>
      <c r="CF26" s="266"/>
      <c r="CG26" s="266"/>
      <c r="CH26" s="266"/>
      <c r="CI26" s="266"/>
      <c r="CJ26" s="266"/>
      <c r="CK26" s="266"/>
      <c r="CL26" s="266"/>
      <c r="CM26" s="266"/>
      <c r="CN26" s="267"/>
      <c r="CO26" s="272" t="s">
        <v>753</v>
      </c>
      <c r="CP26" s="273"/>
      <c r="CQ26" s="273"/>
      <c r="CR26" s="273"/>
      <c r="CS26" s="273"/>
      <c r="CT26" s="273"/>
      <c r="CU26" s="273"/>
      <c r="CV26" s="273"/>
      <c r="CW26" s="273"/>
      <c r="CX26" s="273"/>
      <c r="CY26" s="273"/>
      <c r="CZ26" s="273"/>
      <c r="DA26" s="273"/>
      <c r="DB26" s="273"/>
      <c r="DC26" s="273"/>
      <c r="DD26" s="274"/>
    </row>
    <row r="27" spans="1:108" ht="41.25" customHeight="1">
      <c r="A27" s="275"/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7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  <c r="AX27" s="277"/>
      <c r="AY27" s="277"/>
      <c r="AZ27" s="277"/>
      <c r="BA27" s="277"/>
      <c r="BB27" s="277"/>
      <c r="BC27" s="277"/>
      <c r="BD27" s="277"/>
      <c r="BE27" s="277"/>
      <c r="BF27" s="277"/>
      <c r="BG27" s="277"/>
      <c r="BH27" s="277"/>
      <c r="BI27" s="277"/>
      <c r="BJ27" s="277"/>
      <c r="BK27" s="277"/>
      <c r="BL27" s="277"/>
      <c r="BM27" s="277"/>
      <c r="BN27" s="277"/>
      <c r="BO27" s="277"/>
      <c r="BP27" s="277"/>
      <c r="BQ27" s="277"/>
      <c r="BR27" s="277"/>
      <c r="BS27" s="277"/>
      <c r="BT27" s="277"/>
      <c r="BU27" s="277"/>
      <c r="BV27" s="277"/>
      <c r="BW27" s="277"/>
      <c r="BX27" s="277"/>
      <c r="BY27" s="277"/>
      <c r="BZ27" s="277"/>
      <c r="CA27" s="277"/>
      <c r="CB27" s="277"/>
      <c r="CC27" s="277"/>
      <c r="CD27" s="266" t="s">
        <v>98</v>
      </c>
      <c r="CE27" s="266"/>
      <c r="CF27" s="266"/>
      <c r="CG27" s="266"/>
      <c r="CH27" s="266"/>
      <c r="CI27" s="266"/>
      <c r="CJ27" s="266"/>
      <c r="CK27" s="266"/>
      <c r="CL27" s="266"/>
      <c r="CM27" s="266"/>
      <c r="CN27" s="267"/>
      <c r="CO27" s="272" t="s">
        <v>754</v>
      </c>
      <c r="CP27" s="273"/>
      <c r="CQ27" s="273"/>
      <c r="CR27" s="273"/>
      <c r="CS27" s="273"/>
      <c r="CT27" s="273"/>
      <c r="CU27" s="273"/>
      <c r="CV27" s="273"/>
      <c r="CW27" s="273"/>
      <c r="CX27" s="273"/>
      <c r="CY27" s="273"/>
      <c r="CZ27" s="273"/>
      <c r="DA27" s="273"/>
      <c r="DB27" s="273"/>
      <c r="DC27" s="273"/>
      <c r="DD27" s="274"/>
    </row>
    <row r="28" spans="44:108" ht="18.75" customHeight="1"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Y28" s="37"/>
      <c r="BZ28" s="37"/>
      <c r="CD28" s="266" t="s">
        <v>99</v>
      </c>
      <c r="CE28" s="266"/>
      <c r="CF28" s="266"/>
      <c r="CG28" s="266"/>
      <c r="CH28" s="266"/>
      <c r="CI28" s="266"/>
      <c r="CJ28" s="266"/>
      <c r="CK28" s="266"/>
      <c r="CL28" s="266"/>
      <c r="CM28" s="266"/>
      <c r="CN28" s="267"/>
      <c r="CO28" s="268" t="s">
        <v>218</v>
      </c>
      <c r="CP28" s="269"/>
      <c r="CQ28" s="269"/>
      <c r="CR28" s="269"/>
      <c r="CS28" s="269"/>
      <c r="CT28" s="269"/>
      <c r="CU28" s="269"/>
      <c r="CV28" s="269"/>
      <c r="CW28" s="269"/>
      <c r="CX28" s="269"/>
      <c r="CY28" s="269"/>
      <c r="CZ28" s="269"/>
      <c r="DA28" s="269"/>
      <c r="DB28" s="269"/>
      <c r="DC28" s="269"/>
      <c r="DD28" s="270"/>
    </row>
    <row r="29" spans="1:108" s="40" customFormat="1" ht="18.75" customHeight="1">
      <c r="A29" s="271" t="s">
        <v>100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69" t="s">
        <v>755</v>
      </c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B29" s="269"/>
      <c r="BC29" s="269"/>
      <c r="BD29" s="269"/>
      <c r="BE29" s="269"/>
      <c r="BF29" s="269"/>
      <c r="BG29" s="269"/>
      <c r="BH29" s="269"/>
      <c r="BI29" s="269"/>
      <c r="BJ29" s="269"/>
      <c r="BK29" s="269"/>
      <c r="BL29" s="269"/>
      <c r="BM29" s="269"/>
      <c r="BN29" s="269"/>
      <c r="BO29" s="269"/>
      <c r="BP29" s="269"/>
      <c r="BQ29" s="269"/>
      <c r="BR29" s="269"/>
      <c r="BS29" s="269"/>
      <c r="BT29" s="269"/>
      <c r="BU29" s="269"/>
      <c r="BV29" s="269"/>
      <c r="BW29" s="269"/>
      <c r="CD29" s="266" t="s">
        <v>101</v>
      </c>
      <c r="CE29" s="266"/>
      <c r="CF29" s="266"/>
      <c r="CG29" s="266"/>
      <c r="CH29" s="266"/>
      <c r="CI29" s="266"/>
      <c r="CJ29" s="266"/>
      <c r="CK29" s="266"/>
      <c r="CL29" s="266"/>
      <c r="CM29" s="266"/>
      <c r="CN29" s="267"/>
      <c r="CO29" s="257" t="s">
        <v>217</v>
      </c>
      <c r="CP29" s="258"/>
      <c r="CQ29" s="258"/>
      <c r="CR29" s="258"/>
      <c r="CS29" s="258"/>
      <c r="CT29" s="258"/>
      <c r="CU29" s="258"/>
      <c r="CV29" s="258"/>
      <c r="CW29" s="258"/>
      <c r="CX29" s="258"/>
      <c r="CY29" s="258"/>
      <c r="CZ29" s="258"/>
      <c r="DA29" s="258"/>
      <c r="DB29" s="258"/>
      <c r="DC29" s="258"/>
      <c r="DD29" s="259"/>
    </row>
    <row r="30" spans="1:108" s="40" customFormat="1" ht="18.75" customHeight="1">
      <c r="A30" s="39" t="s">
        <v>102</v>
      </c>
      <c r="CM30" s="41" t="s">
        <v>103</v>
      </c>
      <c r="CO30" s="257" t="s">
        <v>104</v>
      </c>
      <c r="CP30" s="258"/>
      <c r="CQ30" s="258"/>
      <c r="CR30" s="258"/>
      <c r="CS30" s="258"/>
      <c r="CT30" s="258"/>
      <c r="CU30" s="258"/>
      <c r="CV30" s="258"/>
      <c r="CW30" s="258"/>
      <c r="CX30" s="258"/>
      <c r="CY30" s="258"/>
      <c r="CZ30" s="258"/>
      <c r="DA30" s="258"/>
      <c r="DB30" s="258"/>
      <c r="DC30" s="258"/>
      <c r="DD30" s="259"/>
    </row>
    <row r="31" spans="1:108" s="40" customFormat="1" ht="3" customHeight="1">
      <c r="A31" s="39"/>
      <c r="BX31" s="39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</row>
    <row r="32" spans="1:108" ht="15" customHeight="1">
      <c r="A32" s="260" t="s">
        <v>105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0"/>
      <c r="AQ32" s="260"/>
      <c r="AR32" s="260"/>
      <c r="AS32" s="261" t="s">
        <v>119</v>
      </c>
      <c r="AT32" s="261"/>
      <c r="AU32" s="261"/>
      <c r="AV32" s="261"/>
      <c r="AW32" s="261"/>
      <c r="AX32" s="261"/>
      <c r="AY32" s="261"/>
      <c r="AZ32" s="261"/>
      <c r="BA32" s="261"/>
      <c r="BB32" s="261"/>
      <c r="BC32" s="261"/>
      <c r="BD32" s="261"/>
      <c r="BE32" s="261"/>
      <c r="BF32" s="261"/>
      <c r="BG32" s="261"/>
      <c r="BH32" s="261"/>
      <c r="BI32" s="261"/>
      <c r="BJ32" s="261"/>
      <c r="BK32" s="261"/>
      <c r="BL32" s="261"/>
      <c r="BM32" s="261"/>
      <c r="BN32" s="261"/>
      <c r="BO32" s="261"/>
      <c r="BP32" s="261"/>
      <c r="BQ32" s="261"/>
      <c r="BR32" s="261"/>
      <c r="BS32" s="261"/>
      <c r="BT32" s="261"/>
      <c r="BU32" s="261"/>
      <c r="BV32" s="261"/>
      <c r="BW32" s="261"/>
      <c r="BX32" s="261"/>
      <c r="BY32" s="261"/>
      <c r="BZ32" s="261"/>
      <c r="CA32" s="261"/>
      <c r="CB32" s="261"/>
      <c r="CC32" s="261"/>
      <c r="CD32" s="261"/>
      <c r="CE32" s="261"/>
      <c r="CF32" s="261"/>
      <c r="CG32" s="261"/>
      <c r="CH32" s="261"/>
      <c r="CI32" s="261"/>
      <c r="CJ32" s="261"/>
      <c r="CK32" s="261"/>
      <c r="CL32" s="261"/>
      <c r="CM32" s="261"/>
      <c r="CN32" s="261"/>
      <c r="CO32" s="261"/>
      <c r="CP32" s="261"/>
      <c r="CQ32" s="261"/>
      <c r="CR32" s="261"/>
      <c r="CS32" s="261"/>
      <c r="CT32" s="261"/>
      <c r="CU32" s="261"/>
      <c r="CV32" s="261"/>
      <c r="CW32" s="261"/>
      <c r="CX32" s="261"/>
      <c r="CY32" s="261"/>
      <c r="CZ32" s="261"/>
      <c r="DA32" s="261"/>
      <c r="DB32" s="261"/>
      <c r="DC32" s="261"/>
      <c r="DD32" s="261"/>
    </row>
    <row r="33" spans="1:108" ht="15">
      <c r="A33" s="260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0"/>
      <c r="AQ33" s="260"/>
      <c r="AR33" s="260"/>
      <c r="AS33" s="262"/>
      <c r="AT33" s="262"/>
      <c r="AU33" s="262"/>
      <c r="AV33" s="262"/>
      <c r="AW33" s="262"/>
      <c r="AX33" s="262"/>
      <c r="AY33" s="262"/>
      <c r="AZ33" s="262"/>
      <c r="BA33" s="262"/>
      <c r="BB33" s="262"/>
      <c r="BC33" s="262"/>
      <c r="BD33" s="262"/>
      <c r="BE33" s="262"/>
      <c r="BF33" s="262"/>
      <c r="BG33" s="262"/>
      <c r="BH33" s="262"/>
      <c r="BI33" s="262"/>
      <c r="BJ33" s="262"/>
      <c r="BK33" s="262"/>
      <c r="BL33" s="262"/>
      <c r="BM33" s="262"/>
      <c r="BN33" s="262"/>
      <c r="BO33" s="262"/>
      <c r="BP33" s="262"/>
      <c r="BQ33" s="262"/>
      <c r="BR33" s="262"/>
      <c r="BS33" s="262"/>
      <c r="BT33" s="262"/>
      <c r="BU33" s="262"/>
      <c r="BV33" s="262"/>
      <c r="BW33" s="262"/>
      <c r="BX33" s="262"/>
      <c r="BY33" s="262"/>
      <c r="BZ33" s="262"/>
      <c r="CA33" s="262"/>
      <c r="CB33" s="262"/>
      <c r="CC33" s="262"/>
      <c r="CD33" s="262"/>
      <c r="CE33" s="262"/>
      <c r="CF33" s="262"/>
      <c r="CG33" s="262"/>
      <c r="CH33" s="262"/>
      <c r="CI33" s="262"/>
      <c r="CJ33" s="262"/>
      <c r="CK33" s="262"/>
      <c r="CL33" s="262"/>
      <c r="CM33" s="262"/>
      <c r="CN33" s="262"/>
      <c r="CO33" s="262"/>
      <c r="CP33" s="262"/>
      <c r="CQ33" s="262"/>
      <c r="CR33" s="262"/>
      <c r="CS33" s="262"/>
      <c r="CT33" s="262"/>
      <c r="CU33" s="262"/>
      <c r="CV33" s="262"/>
      <c r="CW33" s="262"/>
      <c r="CX33" s="262"/>
      <c r="CY33" s="262"/>
      <c r="CZ33" s="262"/>
      <c r="DA33" s="262"/>
      <c r="DB33" s="262"/>
      <c r="DC33" s="262"/>
      <c r="DD33" s="262"/>
    </row>
    <row r="34" spans="1:100" ht="15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5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7"/>
      <c r="CP34" s="47"/>
      <c r="CQ34" s="47"/>
      <c r="CR34" s="47"/>
      <c r="CS34" s="47"/>
      <c r="CT34" s="47"/>
      <c r="CU34" s="47"/>
      <c r="CV34" s="47"/>
    </row>
    <row r="35" spans="1:108" ht="15" customHeight="1">
      <c r="A35" s="260" t="s">
        <v>106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  <c r="AS35" s="263" t="s">
        <v>756</v>
      </c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3"/>
      <c r="BK35" s="263"/>
      <c r="BL35" s="263"/>
      <c r="BM35" s="263"/>
      <c r="BN35" s="263"/>
      <c r="BO35" s="263"/>
      <c r="BP35" s="263"/>
      <c r="BQ35" s="263"/>
      <c r="BR35" s="263"/>
      <c r="BS35" s="263"/>
      <c r="BT35" s="263"/>
      <c r="BU35" s="263"/>
      <c r="BV35" s="263"/>
      <c r="BW35" s="263"/>
      <c r="BX35" s="263"/>
      <c r="BY35" s="263"/>
      <c r="BZ35" s="263"/>
      <c r="CA35" s="263"/>
      <c r="CB35" s="263"/>
      <c r="CC35" s="263"/>
      <c r="CD35" s="263"/>
      <c r="CE35" s="263"/>
      <c r="CF35" s="263"/>
      <c r="CG35" s="263"/>
      <c r="CH35" s="263"/>
      <c r="CI35" s="263"/>
      <c r="CJ35" s="263"/>
      <c r="CK35" s="263"/>
      <c r="CL35" s="263"/>
      <c r="CM35" s="263"/>
      <c r="CN35" s="263"/>
      <c r="CO35" s="263"/>
      <c r="CP35" s="263"/>
      <c r="CQ35" s="263"/>
      <c r="CR35" s="263"/>
      <c r="CS35" s="263"/>
      <c r="CT35" s="263"/>
      <c r="CU35" s="263"/>
      <c r="CV35" s="263"/>
      <c r="CW35" s="263"/>
      <c r="CX35" s="263"/>
      <c r="CY35" s="263"/>
      <c r="CZ35" s="263"/>
      <c r="DA35" s="263"/>
      <c r="DB35" s="263"/>
      <c r="DC35" s="263"/>
      <c r="DD35" s="263"/>
    </row>
    <row r="36" spans="1:108" ht="15">
      <c r="A36" s="260"/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3"/>
      <c r="AT36" s="263"/>
      <c r="AU36" s="263"/>
      <c r="AV36" s="263"/>
      <c r="AW36" s="263"/>
      <c r="AX36" s="263"/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263"/>
      <c r="BJ36" s="263"/>
      <c r="BK36" s="263"/>
      <c r="BL36" s="263"/>
      <c r="BM36" s="263"/>
      <c r="BN36" s="263"/>
      <c r="BO36" s="263"/>
      <c r="BP36" s="263"/>
      <c r="BQ36" s="263"/>
      <c r="BR36" s="263"/>
      <c r="BS36" s="263"/>
      <c r="BT36" s="263"/>
      <c r="BU36" s="263"/>
      <c r="BV36" s="263"/>
      <c r="BW36" s="263"/>
      <c r="BX36" s="263"/>
      <c r="BY36" s="263"/>
      <c r="BZ36" s="263"/>
      <c r="CA36" s="263"/>
      <c r="CB36" s="263"/>
      <c r="CC36" s="263"/>
      <c r="CD36" s="263"/>
      <c r="CE36" s="263"/>
      <c r="CF36" s="263"/>
      <c r="CG36" s="263"/>
      <c r="CH36" s="263"/>
      <c r="CI36" s="263"/>
      <c r="CJ36" s="263"/>
      <c r="CK36" s="263"/>
      <c r="CL36" s="263"/>
      <c r="CM36" s="263"/>
      <c r="CN36" s="263"/>
      <c r="CO36" s="263"/>
      <c r="CP36" s="263"/>
      <c r="CQ36" s="263"/>
      <c r="CR36" s="263"/>
      <c r="CS36" s="263"/>
      <c r="CT36" s="263"/>
      <c r="CU36" s="263"/>
      <c r="CV36" s="263"/>
      <c r="CW36" s="263"/>
      <c r="CX36" s="263"/>
      <c r="CY36" s="263"/>
      <c r="CZ36" s="263"/>
      <c r="DA36" s="263"/>
      <c r="DB36" s="263"/>
      <c r="DC36" s="263"/>
      <c r="DD36" s="263"/>
    </row>
    <row r="37" spans="1:108" ht="15">
      <c r="A37" s="260"/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  <c r="AO37" s="260"/>
      <c r="AP37" s="260"/>
      <c r="AQ37" s="260"/>
      <c r="AR37" s="260"/>
      <c r="AS37" s="264"/>
      <c r="AT37" s="264"/>
      <c r="AU37" s="264"/>
      <c r="AV37" s="264"/>
      <c r="AW37" s="264"/>
      <c r="AX37" s="264"/>
      <c r="AY37" s="264"/>
      <c r="AZ37" s="264"/>
      <c r="BA37" s="264"/>
      <c r="BB37" s="264"/>
      <c r="BC37" s="264"/>
      <c r="BD37" s="264"/>
      <c r="BE37" s="264"/>
      <c r="BF37" s="264"/>
      <c r="BG37" s="264"/>
      <c r="BH37" s="264"/>
      <c r="BI37" s="264"/>
      <c r="BJ37" s="264"/>
      <c r="BK37" s="264"/>
      <c r="BL37" s="264"/>
      <c r="BM37" s="264"/>
      <c r="BN37" s="264"/>
      <c r="BO37" s="264"/>
      <c r="BP37" s="264"/>
      <c r="BQ37" s="264"/>
      <c r="BR37" s="264"/>
      <c r="BS37" s="264"/>
      <c r="BT37" s="264"/>
      <c r="BU37" s="264"/>
      <c r="BV37" s="264"/>
      <c r="BW37" s="264"/>
      <c r="BX37" s="264"/>
      <c r="BY37" s="264"/>
      <c r="BZ37" s="264"/>
      <c r="CA37" s="264"/>
      <c r="CB37" s="264"/>
      <c r="CC37" s="264"/>
      <c r="CD37" s="264"/>
      <c r="CE37" s="264"/>
      <c r="CF37" s="264"/>
      <c r="CG37" s="264"/>
      <c r="CH37" s="264"/>
      <c r="CI37" s="264"/>
      <c r="CJ37" s="264"/>
      <c r="CK37" s="264"/>
      <c r="CL37" s="264"/>
      <c r="CM37" s="264"/>
      <c r="CN37" s="264"/>
      <c r="CO37" s="264"/>
      <c r="CP37" s="264"/>
      <c r="CQ37" s="264"/>
      <c r="CR37" s="264"/>
      <c r="CS37" s="264"/>
      <c r="CT37" s="264"/>
      <c r="CU37" s="264"/>
      <c r="CV37" s="264"/>
      <c r="CW37" s="264"/>
      <c r="CX37" s="264"/>
      <c r="CY37" s="264"/>
      <c r="CZ37" s="264"/>
      <c r="DA37" s="264"/>
      <c r="DB37" s="264"/>
      <c r="DC37" s="264"/>
      <c r="DD37" s="264"/>
    </row>
    <row r="38" ht="7.5" customHeight="1"/>
    <row r="39" spans="1:108" s="35" customFormat="1" ht="14.25">
      <c r="A39" s="265" t="s">
        <v>107</v>
      </c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  <c r="AO39" s="265"/>
      <c r="AP39" s="265"/>
      <c r="AQ39" s="265"/>
      <c r="AR39" s="265"/>
      <c r="AS39" s="265"/>
      <c r="AT39" s="265"/>
      <c r="AU39" s="265"/>
      <c r="AV39" s="265"/>
      <c r="AW39" s="265"/>
      <c r="AX39" s="265"/>
      <c r="AY39" s="265"/>
      <c r="AZ39" s="265"/>
      <c r="BA39" s="265"/>
      <c r="BB39" s="265"/>
      <c r="BC39" s="265"/>
      <c r="BD39" s="265"/>
      <c r="BE39" s="265"/>
      <c r="BF39" s="265"/>
      <c r="BG39" s="265"/>
      <c r="BH39" s="265"/>
      <c r="BI39" s="265"/>
      <c r="BJ39" s="265"/>
      <c r="BK39" s="265"/>
      <c r="BL39" s="265"/>
      <c r="BM39" s="265"/>
      <c r="BN39" s="265"/>
      <c r="BO39" s="265"/>
      <c r="BP39" s="265"/>
      <c r="BQ39" s="265"/>
      <c r="BR39" s="265"/>
      <c r="BS39" s="265"/>
      <c r="BT39" s="265"/>
      <c r="BU39" s="265"/>
      <c r="BV39" s="265"/>
      <c r="BW39" s="265"/>
      <c r="BX39" s="265"/>
      <c r="BY39" s="265"/>
      <c r="BZ39" s="265"/>
      <c r="CA39" s="265"/>
      <c r="CB39" s="265"/>
      <c r="CC39" s="265"/>
      <c r="CD39" s="265"/>
      <c r="CE39" s="265"/>
      <c r="CF39" s="265"/>
      <c r="CG39" s="265"/>
      <c r="CH39" s="265"/>
      <c r="CI39" s="265"/>
      <c r="CJ39" s="265"/>
      <c r="CK39" s="265"/>
      <c r="CL39" s="265"/>
      <c r="CM39" s="265"/>
      <c r="CN39" s="265"/>
      <c r="CO39" s="265"/>
      <c r="CP39" s="265"/>
      <c r="CQ39" s="265"/>
      <c r="CR39" s="265"/>
      <c r="CS39" s="265"/>
      <c r="CT39" s="265"/>
      <c r="CU39" s="265"/>
      <c r="CV39" s="265"/>
      <c r="CW39" s="265"/>
      <c r="CX39" s="265"/>
      <c r="CY39" s="265"/>
      <c r="CZ39" s="265"/>
      <c r="DA39" s="265"/>
      <c r="DB39" s="265"/>
      <c r="DC39" s="265"/>
      <c r="DD39" s="265"/>
    </row>
    <row r="40" spans="1:108" s="35" customFormat="1" ht="8.2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</row>
    <row r="41" spans="1:108" ht="15" customHeight="1">
      <c r="A41" s="127" t="s">
        <v>108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</row>
    <row r="42" spans="1:108" s="129" customFormat="1" ht="18" customHeight="1">
      <c r="A42" s="256" t="s">
        <v>298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6"/>
      <c r="AR42" s="256"/>
      <c r="AS42" s="256"/>
      <c r="AT42" s="256"/>
      <c r="AU42" s="256"/>
      <c r="AV42" s="256"/>
      <c r="AW42" s="256"/>
      <c r="AX42" s="256"/>
      <c r="AY42" s="256"/>
      <c r="AZ42" s="256"/>
      <c r="BA42" s="256"/>
      <c r="BB42" s="256"/>
      <c r="BC42" s="256"/>
      <c r="BD42" s="256"/>
      <c r="BE42" s="256"/>
      <c r="BF42" s="256"/>
      <c r="BG42" s="256"/>
      <c r="BH42" s="256"/>
      <c r="BI42" s="256"/>
      <c r="BJ42" s="256"/>
      <c r="BK42" s="256"/>
      <c r="BL42" s="256"/>
      <c r="BM42" s="256"/>
      <c r="BN42" s="256"/>
      <c r="BO42" s="256"/>
      <c r="BP42" s="256"/>
      <c r="BQ42" s="256"/>
      <c r="BR42" s="256"/>
      <c r="BS42" s="256"/>
      <c r="BT42" s="256"/>
      <c r="BU42" s="256"/>
      <c r="BV42" s="256"/>
      <c r="BW42" s="256"/>
      <c r="BX42" s="256"/>
      <c r="BY42" s="256"/>
      <c r="BZ42" s="256"/>
      <c r="CA42" s="256"/>
      <c r="CB42" s="256"/>
      <c r="CC42" s="256"/>
      <c r="CD42" s="256"/>
      <c r="CE42" s="256"/>
      <c r="CF42" s="256"/>
      <c r="CG42" s="256"/>
      <c r="CH42" s="256"/>
      <c r="CI42" s="256"/>
      <c r="CJ42" s="256"/>
      <c r="CK42" s="256"/>
      <c r="CL42" s="256"/>
      <c r="CM42" s="256"/>
      <c r="CN42" s="256"/>
      <c r="CO42" s="256"/>
      <c r="CP42" s="256"/>
      <c r="CQ42" s="256"/>
      <c r="CR42" s="256"/>
      <c r="CS42" s="256"/>
      <c r="CT42" s="256"/>
      <c r="CU42" s="256"/>
      <c r="CV42" s="256"/>
      <c r="CW42" s="256"/>
      <c r="CX42" s="256"/>
      <c r="CY42" s="256"/>
      <c r="CZ42" s="256"/>
      <c r="DA42" s="256"/>
      <c r="DB42" s="256"/>
      <c r="DC42" s="256"/>
      <c r="DD42" s="256"/>
    </row>
    <row r="43" spans="1:108" s="129" customFormat="1" ht="17.25" customHeight="1">
      <c r="A43" s="256" t="s">
        <v>299</v>
      </c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  <c r="AO43" s="256"/>
      <c r="AP43" s="256"/>
      <c r="AQ43" s="256"/>
      <c r="AR43" s="256"/>
      <c r="AS43" s="256"/>
      <c r="AT43" s="256"/>
      <c r="AU43" s="256"/>
      <c r="AV43" s="256"/>
      <c r="AW43" s="256"/>
      <c r="AX43" s="256"/>
      <c r="AY43" s="256"/>
      <c r="AZ43" s="256"/>
      <c r="BA43" s="256"/>
      <c r="BB43" s="256"/>
      <c r="BC43" s="256"/>
      <c r="BD43" s="256"/>
      <c r="BE43" s="256"/>
      <c r="BF43" s="256"/>
      <c r="BG43" s="256"/>
      <c r="BH43" s="256"/>
      <c r="BI43" s="256"/>
      <c r="BJ43" s="256"/>
      <c r="BK43" s="256"/>
      <c r="BL43" s="256"/>
      <c r="BM43" s="256"/>
      <c r="BN43" s="256"/>
      <c r="BO43" s="256"/>
      <c r="BP43" s="256"/>
      <c r="BQ43" s="256"/>
      <c r="BR43" s="256"/>
      <c r="BS43" s="256"/>
      <c r="BT43" s="256"/>
      <c r="BU43" s="256"/>
      <c r="BV43" s="256"/>
      <c r="BW43" s="256"/>
      <c r="BX43" s="256"/>
      <c r="BY43" s="256"/>
      <c r="BZ43" s="256"/>
      <c r="CA43" s="256"/>
      <c r="CB43" s="256"/>
      <c r="CC43" s="256"/>
      <c r="CD43" s="256"/>
      <c r="CE43" s="256"/>
      <c r="CF43" s="256"/>
      <c r="CG43" s="256"/>
      <c r="CH43" s="256"/>
      <c r="CI43" s="256"/>
      <c r="CJ43" s="256"/>
      <c r="CK43" s="256"/>
      <c r="CL43" s="256"/>
      <c r="CM43" s="256"/>
      <c r="CN43" s="256"/>
      <c r="CO43" s="256"/>
      <c r="CP43" s="256"/>
      <c r="CQ43" s="256"/>
      <c r="CR43" s="256"/>
      <c r="CS43" s="256"/>
      <c r="CT43" s="256"/>
      <c r="CU43" s="256"/>
      <c r="CV43" s="256"/>
      <c r="CW43" s="256"/>
      <c r="CX43" s="256"/>
      <c r="CY43" s="256"/>
      <c r="CZ43" s="256"/>
      <c r="DA43" s="256"/>
      <c r="DB43" s="256"/>
      <c r="DC43" s="256"/>
      <c r="DD43" s="256"/>
    </row>
    <row r="44" spans="1:108" s="129" customFormat="1" ht="18" customHeight="1">
      <c r="A44" s="256" t="s">
        <v>300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6"/>
      <c r="AP44" s="256"/>
      <c r="AQ44" s="256"/>
      <c r="AR44" s="256"/>
      <c r="AS44" s="256"/>
      <c r="AT44" s="256"/>
      <c r="AU44" s="256"/>
      <c r="AV44" s="256"/>
      <c r="AW44" s="256"/>
      <c r="AX44" s="256"/>
      <c r="AY44" s="256"/>
      <c r="AZ44" s="256"/>
      <c r="BA44" s="256"/>
      <c r="BB44" s="256"/>
      <c r="BC44" s="256"/>
      <c r="BD44" s="256"/>
      <c r="BE44" s="256"/>
      <c r="BF44" s="256"/>
      <c r="BG44" s="256"/>
      <c r="BH44" s="256"/>
      <c r="BI44" s="256"/>
      <c r="BJ44" s="256"/>
      <c r="BK44" s="256"/>
      <c r="BL44" s="256"/>
      <c r="BM44" s="256"/>
      <c r="BN44" s="256"/>
      <c r="BO44" s="256"/>
      <c r="BP44" s="256"/>
      <c r="BQ44" s="256"/>
      <c r="BR44" s="256"/>
      <c r="BS44" s="256"/>
      <c r="BT44" s="256"/>
      <c r="BU44" s="256"/>
      <c r="BV44" s="256"/>
      <c r="BW44" s="256"/>
      <c r="BX44" s="256"/>
      <c r="BY44" s="256"/>
      <c r="BZ44" s="256"/>
      <c r="CA44" s="256"/>
      <c r="CB44" s="256"/>
      <c r="CC44" s="256"/>
      <c r="CD44" s="256"/>
      <c r="CE44" s="256"/>
      <c r="CF44" s="256"/>
      <c r="CG44" s="256"/>
      <c r="CH44" s="256"/>
      <c r="CI44" s="256"/>
      <c r="CJ44" s="256"/>
      <c r="CK44" s="256"/>
      <c r="CL44" s="256"/>
      <c r="CM44" s="256"/>
      <c r="CN44" s="256"/>
      <c r="CO44" s="256"/>
      <c r="CP44" s="256"/>
      <c r="CQ44" s="256"/>
      <c r="CR44" s="256"/>
      <c r="CS44" s="256"/>
      <c r="CT44" s="256"/>
      <c r="CU44" s="256"/>
      <c r="CV44" s="256"/>
      <c r="CW44" s="256"/>
      <c r="CX44" s="256"/>
      <c r="CY44" s="256"/>
      <c r="CZ44" s="256"/>
      <c r="DA44" s="256"/>
      <c r="DB44" s="256"/>
      <c r="DC44" s="256"/>
      <c r="DD44" s="256"/>
    </row>
    <row r="45" spans="1:108" s="129" customFormat="1" ht="19.5" customHeight="1">
      <c r="A45" s="256" t="s">
        <v>301</v>
      </c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  <c r="AO45" s="256"/>
      <c r="AP45" s="256"/>
      <c r="AQ45" s="256"/>
      <c r="AR45" s="256"/>
      <c r="AS45" s="256"/>
      <c r="AT45" s="256"/>
      <c r="AU45" s="256"/>
      <c r="AV45" s="256"/>
      <c r="AW45" s="256"/>
      <c r="AX45" s="256"/>
      <c r="AY45" s="256"/>
      <c r="AZ45" s="256"/>
      <c r="BA45" s="256"/>
      <c r="BB45" s="256"/>
      <c r="BC45" s="256"/>
      <c r="BD45" s="256"/>
      <c r="BE45" s="256"/>
      <c r="BF45" s="256"/>
      <c r="BG45" s="256"/>
      <c r="BH45" s="256"/>
      <c r="BI45" s="256"/>
      <c r="BJ45" s="256"/>
      <c r="BK45" s="256"/>
      <c r="BL45" s="256"/>
      <c r="BM45" s="256"/>
      <c r="BN45" s="256"/>
      <c r="BO45" s="256"/>
      <c r="BP45" s="256"/>
      <c r="BQ45" s="256"/>
      <c r="BR45" s="256"/>
      <c r="BS45" s="256"/>
      <c r="BT45" s="256"/>
      <c r="BU45" s="256"/>
      <c r="BV45" s="256"/>
      <c r="BW45" s="256"/>
      <c r="BX45" s="256"/>
      <c r="BY45" s="256"/>
      <c r="BZ45" s="256"/>
      <c r="CA45" s="256"/>
      <c r="CB45" s="256"/>
      <c r="CC45" s="256"/>
      <c r="CD45" s="256"/>
      <c r="CE45" s="256"/>
      <c r="CF45" s="256"/>
      <c r="CG45" s="256"/>
      <c r="CH45" s="256"/>
      <c r="CI45" s="256"/>
      <c r="CJ45" s="256"/>
      <c r="CK45" s="256"/>
      <c r="CL45" s="256"/>
      <c r="CM45" s="256"/>
      <c r="CN45" s="256"/>
      <c r="CO45" s="256"/>
      <c r="CP45" s="256"/>
      <c r="CQ45" s="256"/>
      <c r="CR45" s="256"/>
      <c r="CS45" s="256"/>
      <c r="CT45" s="256"/>
      <c r="CU45" s="256"/>
      <c r="CV45" s="256"/>
      <c r="CW45" s="256"/>
      <c r="CX45" s="256"/>
      <c r="CY45" s="256"/>
      <c r="CZ45" s="256"/>
      <c r="DA45" s="256"/>
      <c r="DB45" s="256"/>
      <c r="DC45" s="256"/>
      <c r="DD45" s="256"/>
    </row>
    <row r="46" spans="1:108" s="129" customFormat="1" ht="19.5" customHeight="1">
      <c r="A46" s="256" t="s">
        <v>302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  <c r="AM46" s="256"/>
      <c r="AN46" s="256"/>
      <c r="AO46" s="256"/>
      <c r="AP46" s="256"/>
      <c r="AQ46" s="256"/>
      <c r="AR46" s="256"/>
      <c r="AS46" s="256"/>
      <c r="AT46" s="256"/>
      <c r="AU46" s="256"/>
      <c r="AV46" s="256"/>
      <c r="AW46" s="256"/>
      <c r="AX46" s="256"/>
      <c r="AY46" s="256"/>
      <c r="AZ46" s="256"/>
      <c r="BA46" s="256"/>
      <c r="BB46" s="256"/>
      <c r="BC46" s="256"/>
      <c r="BD46" s="256"/>
      <c r="BE46" s="256"/>
      <c r="BF46" s="256"/>
      <c r="BG46" s="256"/>
      <c r="BH46" s="256"/>
      <c r="BI46" s="256"/>
      <c r="BJ46" s="256"/>
      <c r="BK46" s="256"/>
      <c r="BL46" s="256"/>
      <c r="BM46" s="256"/>
      <c r="BN46" s="256"/>
      <c r="BO46" s="256"/>
      <c r="BP46" s="256"/>
      <c r="BQ46" s="256"/>
      <c r="BR46" s="256"/>
      <c r="BS46" s="256"/>
      <c r="BT46" s="256"/>
      <c r="BU46" s="256"/>
      <c r="BV46" s="256"/>
      <c r="BW46" s="256"/>
      <c r="BX46" s="256"/>
      <c r="BY46" s="256"/>
      <c r="BZ46" s="256"/>
      <c r="CA46" s="256"/>
      <c r="CB46" s="256"/>
      <c r="CC46" s="256"/>
      <c r="CD46" s="256"/>
      <c r="CE46" s="256"/>
      <c r="CF46" s="256"/>
      <c r="CG46" s="256"/>
      <c r="CH46" s="256"/>
      <c r="CI46" s="256"/>
      <c r="CJ46" s="256"/>
      <c r="CK46" s="256"/>
      <c r="CL46" s="256"/>
      <c r="CM46" s="256"/>
      <c r="CN46" s="256"/>
      <c r="CO46" s="256"/>
      <c r="CP46" s="256"/>
      <c r="CQ46" s="256"/>
      <c r="CR46" s="256"/>
      <c r="CS46" s="256"/>
      <c r="CT46" s="256"/>
      <c r="CU46" s="256"/>
      <c r="CV46" s="256"/>
      <c r="CW46" s="256"/>
      <c r="CX46" s="256"/>
      <c r="CY46" s="256"/>
      <c r="CZ46" s="256"/>
      <c r="DA46" s="256"/>
      <c r="DB46" s="256"/>
      <c r="DC46" s="256"/>
      <c r="DD46" s="256"/>
    </row>
    <row r="47" spans="1:108" s="129" customFormat="1" ht="15" customHeight="1">
      <c r="A47" s="130" t="s">
        <v>303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1"/>
    </row>
    <row r="48" spans="1:108" s="129" customFormat="1" ht="48.75" customHeight="1">
      <c r="A48" s="256" t="s">
        <v>117</v>
      </c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  <c r="AS48" s="256"/>
      <c r="AT48" s="256"/>
      <c r="AU48" s="256"/>
      <c r="AV48" s="256"/>
      <c r="AW48" s="256"/>
      <c r="AX48" s="256"/>
      <c r="AY48" s="256"/>
      <c r="AZ48" s="256"/>
      <c r="BA48" s="256"/>
      <c r="BB48" s="256"/>
      <c r="BC48" s="256"/>
      <c r="BD48" s="256"/>
      <c r="BE48" s="256"/>
      <c r="BF48" s="256"/>
      <c r="BG48" s="256"/>
      <c r="BH48" s="256"/>
      <c r="BI48" s="256"/>
      <c r="BJ48" s="256"/>
      <c r="BK48" s="256"/>
      <c r="BL48" s="256"/>
      <c r="BM48" s="256"/>
      <c r="BN48" s="256"/>
      <c r="BO48" s="256"/>
      <c r="BP48" s="256"/>
      <c r="BQ48" s="256"/>
      <c r="BR48" s="256"/>
      <c r="BS48" s="256"/>
      <c r="BT48" s="256"/>
      <c r="BU48" s="256"/>
      <c r="BV48" s="256"/>
      <c r="BW48" s="256"/>
      <c r="BX48" s="256"/>
      <c r="BY48" s="256"/>
      <c r="BZ48" s="256"/>
      <c r="CA48" s="256"/>
      <c r="CB48" s="256"/>
      <c r="CC48" s="256"/>
      <c r="CD48" s="256"/>
      <c r="CE48" s="256"/>
      <c r="CF48" s="256"/>
      <c r="CG48" s="256"/>
      <c r="CH48" s="256"/>
      <c r="CI48" s="256"/>
      <c r="CJ48" s="256"/>
      <c r="CK48" s="256"/>
      <c r="CL48" s="256"/>
      <c r="CM48" s="256"/>
      <c r="CN48" s="256"/>
      <c r="CO48" s="256"/>
      <c r="CP48" s="256"/>
      <c r="CQ48" s="256"/>
      <c r="CR48" s="256"/>
      <c r="CS48" s="256"/>
      <c r="CT48" s="256"/>
      <c r="CU48" s="256"/>
      <c r="CV48" s="256"/>
      <c r="CW48" s="256"/>
      <c r="CX48" s="256"/>
      <c r="CY48" s="256"/>
      <c r="CZ48" s="256"/>
      <c r="DA48" s="256"/>
      <c r="DB48" s="256"/>
      <c r="DC48" s="256"/>
      <c r="DD48" s="256"/>
    </row>
    <row r="49" spans="1:108" s="129" customFormat="1" ht="15">
      <c r="A49" s="127" t="s">
        <v>109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1"/>
      <c r="DD49" s="131"/>
    </row>
    <row r="50" spans="1:108" s="129" customFormat="1" ht="18.75" customHeight="1">
      <c r="A50" s="256" t="s">
        <v>118</v>
      </c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6"/>
      <c r="AS50" s="256"/>
      <c r="AT50" s="256"/>
      <c r="AU50" s="256"/>
      <c r="AV50" s="256"/>
      <c r="AW50" s="256"/>
      <c r="AX50" s="256"/>
      <c r="AY50" s="256"/>
      <c r="AZ50" s="256"/>
      <c r="BA50" s="256"/>
      <c r="BB50" s="256"/>
      <c r="BC50" s="256"/>
      <c r="BD50" s="256"/>
      <c r="BE50" s="256"/>
      <c r="BF50" s="256"/>
      <c r="BG50" s="256"/>
      <c r="BH50" s="256"/>
      <c r="BI50" s="256"/>
      <c r="BJ50" s="256"/>
      <c r="BK50" s="256"/>
      <c r="BL50" s="256"/>
      <c r="BM50" s="256"/>
      <c r="BN50" s="256"/>
      <c r="BO50" s="256"/>
      <c r="BP50" s="256"/>
      <c r="BQ50" s="256"/>
      <c r="BR50" s="256"/>
      <c r="BS50" s="256"/>
      <c r="BT50" s="256"/>
      <c r="BU50" s="256"/>
      <c r="BV50" s="256"/>
      <c r="BW50" s="256"/>
      <c r="BX50" s="256"/>
      <c r="BY50" s="256"/>
      <c r="BZ50" s="256"/>
      <c r="CA50" s="256"/>
      <c r="CB50" s="256"/>
      <c r="CC50" s="256"/>
      <c r="CD50" s="256"/>
      <c r="CE50" s="256"/>
      <c r="CF50" s="256"/>
      <c r="CG50" s="256"/>
      <c r="CH50" s="256"/>
      <c r="CI50" s="256"/>
      <c r="CJ50" s="256"/>
      <c r="CK50" s="256"/>
      <c r="CL50" s="256"/>
      <c r="CM50" s="256"/>
      <c r="CN50" s="256"/>
      <c r="CO50" s="256"/>
      <c r="CP50" s="256"/>
      <c r="CQ50" s="256"/>
      <c r="CR50" s="256"/>
      <c r="CS50" s="256"/>
      <c r="CT50" s="256"/>
      <c r="CU50" s="256"/>
      <c r="CV50" s="256"/>
      <c r="CW50" s="256"/>
      <c r="CX50" s="256"/>
      <c r="CY50" s="256"/>
      <c r="CZ50" s="256"/>
      <c r="DA50" s="256"/>
      <c r="DB50" s="256"/>
      <c r="DC50" s="256"/>
      <c r="DD50" s="256"/>
    </row>
  </sheetData>
  <sheetProtection/>
  <mergeCells count="49">
    <mergeCell ref="BE10:DD10"/>
    <mergeCell ref="BE11:DD11"/>
    <mergeCell ref="BE12:DD12"/>
    <mergeCell ref="BE13:BX13"/>
    <mergeCell ref="CA13:DD13"/>
    <mergeCell ref="BE14:BX14"/>
    <mergeCell ref="CA14:DD14"/>
    <mergeCell ref="BN15:BQ15"/>
    <mergeCell ref="BU15:CL15"/>
    <mergeCell ref="CM15:CP15"/>
    <mergeCell ref="CQ15:CT15"/>
    <mergeCell ref="A17:DD17"/>
    <mergeCell ref="BB18:BE18"/>
    <mergeCell ref="CO20:DD20"/>
    <mergeCell ref="CO21:DD21"/>
    <mergeCell ref="AL22:AO22"/>
    <mergeCell ref="AS22:BJ22"/>
    <mergeCell ref="BK22:BN22"/>
    <mergeCell ref="BO22:BR22"/>
    <mergeCell ref="CO22:DD22"/>
    <mergeCell ref="CO23:DD23"/>
    <mergeCell ref="CO24:DD24"/>
    <mergeCell ref="A25:AH27"/>
    <mergeCell ref="AI25:CC27"/>
    <mergeCell ref="CD25:CN25"/>
    <mergeCell ref="CO25:DD25"/>
    <mergeCell ref="CD26:CN26"/>
    <mergeCell ref="CO26:DD26"/>
    <mergeCell ref="CD27:CN27"/>
    <mergeCell ref="CO27:DD27"/>
    <mergeCell ref="CD28:CN28"/>
    <mergeCell ref="CO28:DD28"/>
    <mergeCell ref="A29:AH29"/>
    <mergeCell ref="AI29:BW29"/>
    <mergeCell ref="CD29:CN29"/>
    <mergeCell ref="CO29:DD29"/>
    <mergeCell ref="CO30:DD30"/>
    <mergeCell ref="A32:AR33"/>
    <mergeCell ref="AS32:DD33"/>
    <mergeCell ref="A35:AR37"/>
    <mergeCell ref="AS35:DD37"/>
    <mergeCell ref="A39:DD39"/>
    <mergeCell ref="A50:DD50"/>
    <mergeCell ref="A42:DD42"/>
    <mergeCell ref="A43:DD43"/>
    <mergeCell ref="A44:DD44"/>
    <mergeCell ref="A45:DD45"/>
    <mergeCell ref="A46:DD46"/>
    <mergeCell ref="A48:DD48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BO56"/>
  <sheetViews>
    <sheetView view="pageBreakPreview" zoomScaleSheetLayoutView="100" workbookViewId="0" topLeftCell="A13">
      <selection activeCell="BN32" sqref="BN32"/>
    </sheetView>
  </sheetViews>
  <sheetFormatPr defaultColWidth="1.12109375" defaultRowHeight="12.75"/>
  <cols>
    <col min="1" max="17" width="1.12109375" style="10" customWidth="1"/>
    <col min="18" max="18" width="1.875" style="10" customWidth="1"/>
    <col min="19" max="65" width="1.12109375" style="10" customWidth="1"/>
    <col min="66" max="66" width="15.625" style="10" customWidth="1"/>
    <col min="67" max="16384" width="1.12109375" style="10" customWidth="1"/>
  </cols>
  <sheetData>
    <row r="1" ht="12.75">
      <c r="BN1" s="68" t="s">
        <v>495</v>
      </c>
    </row>
    <row r="2" spans="1:66" s="6" customFormat="1" ht="18.75" customHeight="1">
      <c r="A2" s="561" t="s">
        <v>653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561"/>
      <c r="AM2" s="561"/>
      <c r="AN2" s="561"/>
      <c r="AO2" s="561"/>
      <c r="AP2" s="561"/>
      <c r="AQ2" s="561"/>
      <c r="AR2" s="561"/>
      <c r="AS2" s="561"/>
      <c r="AT2" s="561"/>
      <c r="AU2" s="561"/>
      <c r="AV2" s="561"/>
      <c r="AW2" s="561"/>
      <c r="AX2" s="561"/>
      <c r="AY2" s="561"/>
      <c r="AZ2" s="561"/>
      <c r="BA2" s="561"/>
      <c r="BB2" s="561"/>
      <c r="BC2" s="561"/>
      <c r="BD2" s="561"/>
      <c r="BE2" s="561"/>
      <c r="BF2" s="561"/>
      <c r="BG2" s="561"/>
      <c r="BH2" s="561"/>
      <c r="BI2" s="561"/>
      <c r="BJ2" s="561"/>
      <c r="BK2" s="561"/>
      <c r="BL2" s="561"/>
      <c r="BM2" s="561"/>
      <c r="BN2" s="561"/>
    </row>
    <row r="3" spans="2:66" s="6" customFormat="1" ht="9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</row>
    <row r="4" spans="1:66" s="6" customFormat="1" ht="15.75">
      <c r="A4" s="569" t="s">
        <v>654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569"/>
      <c r="S4" s="569"/>
      <c r="T4" s="569"/>
      <c r="U4" s="569"/>
      <c r="V4" s="569"/>
      <c r="W4" s="569"/>
      <c r="X4" s="569"/>
      <c r="Y4" s="569"/>
      <c r="Z4" s="569"/>
      <c r="AA4" s="569"/>
      <c r="AB4" s="569"/>
      <c r="AC4" s="569"/>
      <c r="AD4" s="569"/>
      <c r="AE4" s="569"/>
      <c r="AF4" s="569"/>
      <c r="AG4" s="569"/>
      <c r="AH4" s="569"/>
      <c r="AI4" s="569"/>
      <c r="AJ4" s="569"/>
      <c r="AK4" s="569"/>
      <c r="AL4" s="569"/>
      <c r="AM4" s="569"/>
      <c r="AN4" s="569"/>
      <c r="AO4" s="569"/>
      <c r="AP4" s="569"/>
      <c r="AQ4" s="569"/>
      <c r="AR4" s="569"/>
      <c r="AS4" s="569"/>
      <c r="AT4" s="569"/>
      <c r="AU4" s="569"/>
      <c r="AV4" s="569"/>
      <c r="AW4" s="569"/>
      <c r="AX4" s="569"/>
      <c r="AY4" s="569"/>
      <c r="AZ4" s="569"/>
      <c r="BA4" s="569"/>
      <c r="BB4" s="569"/>
      <c r="BC4" s="569"/>
      <c r="BD4" s="569"/>
      <c r="BE4" s="569"/>
      <c r="BF4" s="569"/>
      <c r="BG4" s="569"/>
      <c r="BH4" s="569"/>
      <c r="BI4" s="569"/>
      <c r="BJ4" s="569"/>
      <c r="BK4" s="569"/>
      <c r="BL4" s="569"/>
      <c r="BM4" s="569"/>
      <c r="BN4" s="569"/>
    </row>
    <row r="5" spans="1:66" s="6" customFormat="1" ht="10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</row>
    <row r="6" spans="1:66" s="6" customFormat="1" ht="15.75">
      <c r="A6" s="6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780" t="s">
        <v>73</v>
      </c>
      <c r="T6" s="780"/>
      <c r="U6" s="780"/>
      <c r="V6" s="780"/>
      <c r="W6" s="780"/>
      <c r="X6" s="780"/>
      <c r="Y6" s="780"/>
      <c r="Z6" s="780"/>
      <c r="AA6" s="780"/>
      <c r="AB6" s="780"/>
      <c r="AC6" s="780"/>
      <c r="AD6" s="780"/>
      <c r="AE6" s="780"/>
      <c r="AF6" s="780"/>
      <c r="AG6" s="780"/>
      <c r="AH6" s="780"/>
      <c r="AI6" s="780"/>
      <c r="AJ6" s="780"/>
      <c r="AK6" s="780"/>
      <c r="AL6" s="780"/>
      <c r="AM6" s="780"/>
      <c r="AN6" s="780"/>
      <c r="AO6" s="780"/>
      <c r="AP6" s="780"/>
      <c r="AQ6" s="780"/>
      <c r="AR6" s="780"/>
      <c r="AS6" s="780"/>
      <c r="AT6" s="780"/>
      <c r="AU6" s="780"/>
      <c r="AV6" s="780"/>
      <c r="AW6" s="780"/>
      <c r="AX6" s="780"/>
      <c r="AY6" s="780"/>
      <c r="AZ6" s="780"/>
      <c r="BA6" s="780"/>
      <c r="BB6" s="780"/>
      <c r="BC6" s="780"/>
      <c r="BD6" s="780"/>
      <c r="BE6" s="780"/>
      <c r="BF6" s="780"/>
      <c r="BG6" s="780"/>
      <c r="BH6" s="780"/>
      <c r="BI6" s="780"/>
      <c r="BJ6" s="780"/>
      <c r="BK6" s="780"/>
      <c r="BL6" s="780"/>
      <c r="BM6" s="780"/>
      <c r="BN6" s="780"/>
    </row>
    <row r="7" spans="1:66" s="6" customFormat="1" ht="15.75">
      <c r="A7" s="6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19"/>
      <c r="AG7" s="25"/>
      <c r="AH7" s="25"/>
      <c r="AI7" s="604" t="s">
        <v>74</v>
      </c>
      <c r="AJ7" s="604"/>
      <c r="AK7" s="604"/>
      <c r="AL7" s="604"/>
      <c r="AM7" s="604"/>
      <c r="AN7" s="604"/>
      <c r="AO7" s="604"/>
      <c r="AP7" s="604"/>
      <c r="AQ7" s="604"/>
      <c r="AR7" s="604"/>
      <c r="AS7" s="604"/>
      <c r="AT7" s="604"/>
      <c r="AU7" s="604"/>
      <c r="AV7" s="604"/>
      <c r="AW7" s="604"/>
      <c r="AX7" s="604"/>
      <c r="AY7" s="604"/>
      <c r="AZ7" s="604"/>
      <c r="BA7" s="604"/>
      <c r="BB7" s="604"/>
      <c r="BC7" s="604"/>
      <c r="BD7" s="604"/>
      <c r="BE7" s="604"/>
      <c r="BF7" s="604"/>
      <c r="BG7" s="604"/>
      <c r="BH7" s="604"/>
      <c r="BI7" s="604"/>
      <c r="BJ7" s="604"/>
      <c r="BK7" s="604"/>
      <c r="BL7" s="604"/>
      <c r="BM7" s="604"/>
      <c r="BN7" s="604"/>
    </row>
    <row r="8" ht="9" customHeight="1"/>
    <row r="9" spans="1:66" ht="12.75">
      <c r="A9" s="461" t="s">
        <v>4</v>
      </c>
      <c r="B9" s="462"/>
      <c r="C9" s="462"/>
      <c r="D9" s="463"/>
      <c r="E9" s="461" t="s">
        <v>9</v>
      </c>
      <c r="F9" s="462"/>
      <c r="G9" s="462"/>
      <c r="H9" s="462"/>
      <c r="I9" s="462"/>
      <c r="J9" s="462"/>
      <c r="K9" s="462"/>
      <c r="L9" s="462"/>
      <c r="M9" s="462"/>
      <c r="N9" s="462"/>
      <c r="O9" s="462"/>
      <c r="P9" s="462"/>
      <c r="Q9" s="462"/>
      <c r="R9" s="462"/>
      <c r="S9" s="462"/>
      <c r="T9" s="462"/>
      <c r="U9" s="462"/>
      <c r="V9" s="462"/>
      <c r="W9" s="462"/>
      <c r="X9" s="462"/>
      <c r="Y9" s="462"/>
      <c r="Z9" s="462"/>
      <c r="AA9" s="462"/>
      <c r="AB9" s="462"/>
      <c r="AC9" s="462"/>
      <c r="AD9" s="462"/>
      <c r="AE9" s="462"/>
      <c r="AF9" s="462"/>
      <c r="AG9" s="463"/>
      <c r="AH9" s="461" t="s">
        <v>12</v>
      </c>
      <c r="AI9" s="462"/>
      <c r="AJ9" s="462"/>
      <c r="AK9" s="462"/>
      <c r="AL9" s="462"/>
      <c r="AM9" s="462"/>
      <c r="AN9" s="462"/>
      <c r="AO9" s="462"/>
      <c r="AP9" s="462"/>
      <c r="AQ9" s="462"/>
      <c r="AR9" s="463"/>
      <c r="AS9" s="461" t="s">
        <v>12</v>
      </c>
      <c r="AT9" s="462"/>
      <c r="AU9" s="462"/>
      <c r="AV9" s="462"/>
      <c r="AW9" s="462"/>
      <c r="AX9" s="462"/>
      <c r="AY9" s="462"/>
      <c r="AZ9" s="462"/>
      <c r="BA9" s="462"/>
      <c r="BB9" s="463"/>
      <c r="BC9" s="461" t="s">
        <v>42</v>
      </c>
      <c r="BD9" s="462"/>
      <c r="BE9" s="462"/>
      <c r="BF9" s="462"/>
      <c r="BG9" s="462"/>
      <c r="BH9" s="462"/>
      <c r="BI9" s="462"/>
      <c r="BJ9" s="462"/>
      <c r="BK9" s="462"/>
      <c r="BL9" s="462"/>
      <c r="BM9" s="463"/>
      <c r="BN9" s="101" t="s">
        <v>15</v>
      </c>
    </row>
    <row r="10" spans="1:66" ht="12.75">
      <c r="A10" s="577" t="s">
        <v>5</v>
      </c>
      <c r="B10" s="578"/>
      <c r="C10" s="578"/>
      <c r="D10" s="579"/>
      <c r="E10" s="577"/>
      <c r="F10" s="578"/>
      <c r="G10" s="578"/>
      <c r="H10" s="578"/>
      <c r="I10" s="578"/>
      <c r="J10" s="578"/>
      <c r="K10" s="578"/>
      <c r="L10" s="578"/>
      <c r="M10" s="578"/>
      <c r="N10" s="578"/>
      <c r="O10" s="578"/>
      <c r="P10" s="578"/>
      <c r="Q10" s="578"/>
      <c r="R10" s="578"/>
      <c r="S10" s="578"/>
      <c r="T10" s="578"/>
      <c r="U10" s="578"/>
      <c r="V10" s="578"/>
      <c r="W10" s="578"/>
      <c r="X10" s="578"/>
      <c r="Y10" s="578"/>
      <c r="Z10" s="578"/>
      <c r="AA10" s="578"/>
      <c r="AB10" s="578"/>
      <c r="AC10" s="578"/>
      <c r="AD10" s="578"/>
      <c r="AE10" s="578"/>
      <c r="AF10" s="578"/>
      <c r="AG10" s="579"/>
      <c r="AH10" s="577" t="s">
        <v>39</v>
      </c>
      <c r="AI10" s="578"/>
      <c r="AJ10" s="578"/>
      <c r="AK10" s="578"/>
      <c r="AL10" s="578"/>
      <c r="AM10" s="578"/>
      <c r="AN10" s="578"/>
      <c r="AO10" s="578"/>
      <c r="AP10" s="578"/>
      <c r="AQ10" s="578"/>
      <c r="AR10" s="579"/>
      <c r="AS10" s="577" t="s">
        <v>41</v>
      </c>
      <c r="AT10" s="578"/>
      <c r="AU10" s="578"/>
      <c r="AV10" s="578"/>
      <c r="AW10" s="578"/>
      <c r="AX10" s="578"/>
      <c r="AY10" s="578"/>
      <c r="AZ10" s="578"/>
      <c r="BA10" s="578"/>
      <c r="BB10" s="579"/>
      <c r="BC10" s="577" t="s">
        <v>43</v>
      </c>
      <c r="BD10" s="578"/>
      <c r="BE10" s="578"/>
      <c r="BF10" s="578"/>
      <c r="BG10" s="578"/>
      <c r="BH10" s="578"/>
      <c r="BI10" s="578"/>
      <c r="BJ10" s="578"/>
      <c r="BK10" s="578"/>
      <c r="BL10" s="578"/>
      <c r="BM10" s="579"/>
      <c r="BN10" s="102" t="s">
        <v>44</v>
      </c>
    </row>
    <row r="11" spans="1:66" ht="12.75">
      <c r="A11" s="577"/>
      <c r="B11" s="578"/>
      <c r="C11" s="578"/>
      <c r="D11" s="579"/>
      <c r="E11" s="577"/>
      <c r="F11" s="578"/>
      <c r="G11" s="578"/>
      <c r="H11" s="578"/>
      <c r="I11" s="578"/>
      <c r="J11" s="578"/>
      <c r="K11" s="578"/>
      <c r="L11" s="578"/>
      <c r="M11" s="578"/>
      <c r="N11" s="578"/>
      <c r="O11" s="578"/>
      <c r="P11" s="578"/>
      <c r="Q11" s="578"/>
      <c r="R11" s="578"/>
      <c r="S11" s="578"/>
      <c r="T11" s="578"/>
      <c r="U11" s="578"/>
      <c r="V11" s="578"/>
      <c r="W11" s="578"/>
      <c r="X11" s="578"/>
      <c r="Y11" s="578"/>
      <c r="Z11" s="578"/>
      <c r="AA11" s="578"/>
      <c r="AB11" s="578"/>
      <c r="AC11" s="578"/>
      <c r="AD11" s="578"/>
      <c r="AE11" s="578"/>
      <c r="AF11" s="578"/>
      <c r="AG11" s="579"/>
      <c r="AH11" s="577"/>
      <c r="AI11" s="578"/>
      <c r="AJ11" s="578"/>
      <c r="AK11" s="578"/>
      <c r="AL11" s="578"/>
      <c r="AM11" s="578"/>
      <c r="AN11" s="578"/>
      <c r="AO11" s="578"/>
      <c r="AP11" s="578"/>
      <c r="AQ11" s="578"/>
      <c r="AR11" s="579"/>
      <c r="AS11" s="577" t="s">
        <v>40</v>
      </c>
      <c r="AT11" s="578"/>
      <c r="AU11" s="578"/>
      <c r="AV11" s="578"/>
      <c r="AW11" s="578"/>
      <c r="AX11" s="578"/>
      <c r="AY11" s="578"/>
      <c r="AZ11" s="578"/>
      <c r="BA11" s="578"/>
      <c r="BB11" s="579"/>
      <c r="BC11" s="577" t="s">
        <v>11</v>
      </c>
      <c r="BD11" s="578"/>
      <c r="BE11" s="578"/>
      <c r="BF11" s="578"/>
      <c r="BG11" s="578"/>
      <c r="BH11" s="578"/>
      <c r="BI11" s="578"/>
      <c r="BJ11" s="578"/>
      <c r="BK11" s="578"/>
      <c r="BL11" s="578"/>
      <c r="BM11" s="579"/>
      <c r="BN11" s="102"/>
    </row>
    <row r="12" spans="1:66" ht="12.75">
      <c r="A12" s="574"/>
      <c r="B12" s="575"/>
      <c r="C12" s="575"/>
      <c r="D12" s="576"/>
      <c r="E12" s="574"/>
      <c r="F12" s="575"/>
      <c r="G12" s="575"/>
      <c r="H12" s="575"/>
      <c r="I12" s="575"/>
      <c r="J12" s="575"/>
      <c r="K12" s="575"/>
      <c r="L12" s="575"/>
      <c r="M12" s="575"/>
      <c r="N12" s="575"/>
      <c r="O12" s="575"/>
      <c r="P12" s="575"/>
      <c r="Q12" s="575"/>
      <c r="R12" s="575"/>
      <c r="S12" s="575"/>
      <c r="T12" s="575"/>
      <c r="U12" s="575"/>
      <c r="V12" s="575"/>
      <c r="W12" s="575"/>
      <c r="X12" s="575"/>
      <c r="Y12" s="575"/>
      <c r="Z12" s="575"/>
      <c r="AA12" s="575"/>
      <c r="AB12" s="575"/>
      <c r="AC12" s="575"/>
      <c r="AD12" s="575"/>
      <c r="AE12" s="575"/>
      <c r="AF12" s="575"/>
      <c r="AG12" s="576"/>
      <c r="AH12" s="574"/>
      <c r="AI12" s="575"/>
      <c r="AJ12" s="575"/>
      <c r="AK12" s="575"/>
      <c r="AL12" s="575"/>
      <c r="AM12" s="575"/>
      <c r="AN12" s="575"/>
      <c r="AO12" s="575"/>
      <c r="AP12" s="575"/>
      <c r="AQ12" s="575"/>
      <c r="AR12" s="576"/>
      <c r="AS12" s="574"/>
      <c r="AT12" s="575"/>
      <c r="AU12" s="575"/>
      <c r="AV12" s="575"/>
      <c r="AW12" s="575"/>
      <c r="AX12" s="575"/>
      <c r="AY12" s="575"/>
      <c r="AZ12" s="575"/>
      <c r="BA12" s="575"/>
      <c r="BB12" s="576"/>
      <c r="BC12" s="574"/>
      <c r="BD12" s="575"/>
      <c r="BE12" s="575"/>
      <c r="BF12" s="575"/>
      <c r="BG12" s="575"/>
      <c r="BH12" s="575"/>
      <c r="BI12" s="575"/>
      <c r="BJ12" s="575"/>
      <c r="BK12" s="575"/>
      <c r="BL12" s="575"/>
      <c r="BM12" s="576"/>
      <c r="BN12" s="103"/>
    </row>
    <row r="13" spans="1:66" ht="12.75">
      <c r="A13" s="580">
        <v>1</v>
      </c>
      <c r="B13" s="581"/>
      <c r="C13" s="581"/>
      <c r="D13" s="582"/>
      <c r="E13" s="580">
        <v>2</v>
      </c>
      <c r="F13" s="581"/>
      <c r="G13" s="581"/>
      <c r="H13" s="581"/>
      <c r="I13" s="581"/>
      <c r="J13" s="581"/>
      <c r="K13" s="581"/>
      <c r="L13" s="581"/>
      <c r="M13" s="581"/>
      <c r="N13" s="581"/>
      <c r="O13" s="581"/>
      <c r="P13" s="581"/>
      <c r="Q13" s="581"/>
      <c r="R13" s="581"/>
      <c r="S13" s="581"/>
      <c r="T13" s="581"/>
      <c r="U13" s="581"/>
      <c r="V13" s="581"/>
      <c r="W13" s="581"/>
      <c r="X13" s="581"/>
      <c r="Y13" s="581"/>
      <c r="Z13" s="581"/>
      <c r="AA13" s="581"/>
      <c r="AB13" s="581"/>
      <c r="AC13" s="581"/>
      <c r="AD13" s="581"/>
      <c r="AE13" s="581"/>
      <c r="AF13" s="581"/>
      <c r="AG13" s="582"/>
      <c r="AH13" s="580">
        <v>3</v>
      </c>
      <c r="AI13" s="581"/>
      <c r="AJ13" s="581"/>
      <c r="AK13" s="581"/>
      <c r="AL13" s="581"/>
      <c r="AM13" s="581"/>
      <c r="AN13" s="581"/>
      <c r="AO13" s="581"/>
      <c r="AP13" s="581"/>
      <c r="AQ13" s="581"/>
      <c r="AR13" s="582"/>
      <c r="AS13" s="580">
        <v>4</v>
      </c>
      <c r="AT13" s="581"/>
      <c r="AU13" s="581"/>
      <c r="AV13" s="581"/>
      <c r="AW13" s="581"/>
      <c r="AX13" s="581"/>
      <c r="AY13" s="581"/>
      <c r="AZ13" s="581"/>
      <c r="BA13" s="581"/>
      <c r="BB13" s="582"/>
      <c r="BC13" s="580">
        <v>5</v>
      </c>
      <c r="BD13" s="581"/>
      <c r="BE13" s="581"/>
      <c r="BF13" s="581"/>
      <c r="BG13" s="581"/>
      <c r="BH13" s="581"/>
      <c r="BI13" s="581"/>
      <c r="BJ13" s="581"/>
      <c r="BK13" s="581"/>
      <c r="BL13" s="581"/>
      <c r="BM13" s="582"/>
      <c r="BN13" s="104">
        <v>6</v>
      </c>
    </row>
    <row r="14" spans="1:66" ht="15.75">
      <c r="A14" s="592">
        <v>1</v>
      </c>
      <c r="B14" s="593"/>
      <c r="C14" s="593"/>
      <c r="D14" s="594"/>
      <c r="E14" s="790" t="s">
        <v>114</v>
      </c>
      <c r="F14" s="791"/>
      <c r="G14" s="791"/>
      <c r="H14" s="791"/>
      <c r="I14" s="791"/>
      <c r="J14" s="791"/>
      <c r="K14" s="791"/>
      <c r="L14" s="791"/>
      <c r="M14" s="791"/>
      <c r="N14" s="791"/>
      <c r="O14" s="791"/>
      <c r="P14" s="791"/>
      <c r="Q14" s="791"/>
      <c r="R14" s="791"/>
      <c r="S14" s="791"/>
      <c r="T14" s="791"/>
      <c r="U14" s="791"/>
      <c r="V14" s="791"/>
      <c r="W14" s="791"/>
      <c r="X14" s="791"/>
      <c r="Y14" s="791"/>
      <c r="Z14" s="791"/>
      <c r="AA14" s="791"/>
      <c r="AB14" s="791"/>
      <c r="AC14" s="791"/>
      <c r="AD14" s="791"/>
      <c r="AE14" s="791"/>
      <c r="AF14" s="791"/>
      <c r="AG14" s="792"/>
      <c r="AH14" s="787">
        <v>1</v>
      </c>
      <c r="AI14" s="788"/>
      <c r="AJ14" s="788"/>
      <c r="AK14" s="788"/>
      <c r="AL14" s="788"/>
      <c r="AM14" s="788"/>
      <c r="AN14" s="788"/>
      <c r="AO14" s="788"/>
      <c r="AP14" s="788"/>
      <c r="AQ14" s="788"/>
      <c r="AR14" s="789"/>
      <c r="AS14" s="787">
        <v>12</v>
      </c>
      <c r="AT14" s="788"/>
      <c r="AU14" s="788"/>
      <c r="AV14" s="788"/>
      <c r="AW14" s="788"/>
      <c r="AX14" s="788"/>
      <c r="AY14" s="788"/>
      <c r="AZ14" s="788"/>
      <c r="BA14" s="788"/>
      <c r="BB14" s="789"/>
      <c r="BC14" s="787">
        <v>980</v>
      </c>
      <c r="BD14" s="788"/>
      <c r="BE14" s="788"/>
      <c r="BF14" s="788"/>
      <c r="BG14" s="788"/>
      <c r="BH14" s="788"/>
      <c r="BI14" s="788"/>
      <c r="BJ14" s="788"/>
      <c r="BK14" s="788"/>
      <c r="BL14" s="788"/>
      <c r="BM14" s="789"/>
      <c r="BN14" s="203">
        <f>AH14*AS14*BC14</f>
        <v>11760</v>
      </c>
    </row>
    <row r="15" spans="1:66" ht="15.75">
      <c r="A15" s="592">
        <v>2</v>
      </c>
      <c r="B15" s="593"/>
      <c r="C15" s="593"/>
      <c r="D15" s="594"/>
      <c r="E15" s="790" t="s">
        <v>115</v>
      </c>
      <c r="F15" s="791"/>
      <c r="G15" s="791"/>
      <c r="H15" s="791"/>
      <c r="I15" s="791"/>
      <c r="J15" s="791"/>
      <c r="K15" s="791"/>
      <c r="L15" s="791"/>
      <c r="M15" s="791"/>
      <c r="N15" s="791"/>
      <c r="O15" s="791"/>
      <c r="P15" s="791"/>
      <c r="Q15" s="791"/>
      <c r="R15" s="791"/>
      <c r="S15" s="791"/>
      <c r="T15" s="791"/>
      <c r="U15" s="791"/>
      <c r="V15" s="791"/>
      <c r="W15" s="791"/>
      <c r="X15" s="791"/>
      <c r="Y15" s="791"/>
      <c r="Z15" s="791"/>
      <c r="AA15" s="791"/>
      <c r="AB15" s="791"/>
      <c r="AC15" s="791"/>
      <c r="AD15" s="791"/>
      <c r="AE15" s="791"/>
      <c r="AF15" s="791"/>
      <c r="AG15" s="792"/>
      <c r="AH15" s="787"/>
      <c r="AI15" s="788"/>
      <c r="AJ15" s="788"/>
      <c r="AK15" s="788"/>
      <c r="AL15" s="788"/>
      <c r="AM15" s="788"/>
      <c r="AN15" s="788"/>
      <c r="AO15" s="788"/>
      <c r="AP15" s="788"/>
      <c r="AQ15" s="788"/>
      <c r="AR15" s="789"/>
      <c r="AS15" s="787"/>
      <c r="AT15" s="788"/>
      <c r="AU15" s="788"/>
      <c r="AV15" s="788"/>
      <c r="AW15" s="788"/>
      <c r="AX15" s="788"/>
      <c r="AY15" s="788"/>
      <c r="AZ15" s="788"/>
      <c r="BA15" s="788"/>
      <c r="BB15" s="789"/>
      <c r="BC15" s="787"/>
      <c r="BD15" s="788"/>
      <c r="BE15" s="788"/>
      <c r="BF15" s="788"/>
      <c r="BG15" s="788"/>
      <c r="BH15" s="788"/>
      <c r="BI15" s="788"/>
      <c r="BJ15" s="788"/>
      <c r="BK15" s="788"/>
      <c r="BL15" s="788"/>
      <c r="BM15" s="789"/>
      <c r="BN15" s="203"/>
    </row>
    <row r="16" spans="1:66" ht="15.75">
      <c r="A16" s="592">
        <v>3</v>
      </c>
      <c r="B16" s="593"/>
      <c r="C16" s="593"/>
      <c r="D16" s="594"/>
      <c r="E16" s="790" t="s">
        <v>344</v>
      </c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2"/>
      <c r="AH16" s="787"/>
      <c r="AI16" s="788"/>
      <c r="AJ16" s="788"/>
      <c r="AK16" s="788"/>
      <c r="AL16" s="788"/>
      <c r="AM16" s="788"/>
      <c r="AN16" s="788"/>
      <c r="AO16" s="788"/>
      <c r="AP16" s="788"/>
      <c r="AQ16" s="788"/>
      <c r="AR16" s="789"/>
      <c r="AS16" s="787"/>
      <c r="AT16" s="788"/>
      <c r="AU16" s="788"/>
      <c r="AV16" s="788"/>
      <c r="AW16" s="788"/>
      <c r="AX16" s="788"/>
      <c r="AY16" s="788"/>
      <c r="AZ16" s="788"/>
      <c r="BA16" s="788"/>
      <c r="BB16" s="789"/>
      <c r="BC16" s="787"/>
      <c r="BD16" s="788"/>
      <c r="BE16" s="788"/>
      <c r="BF16" s="788"/>
      <c r="BG16" s="788"/>
      <c r="BH16" s="788"/>
      <c r="BI16" s="788"/>
      <c r="BJ16" s="788"/>
      <c r="BK16" s="788"/>
      <c r="BL16" s="788"/>
      <c r="BM16" s="789"/>
      <c r="BN16" s="203"/>
    </row>
    <row r="17" spans="1:66" ht="15.75">
      <c r="A17" s="793"/>
      <c r="B17" s="794"/>
      <c r="C17" s="794"/>
      <c r="D17" s="795"/>
      <c r="E17" s="797" t="s">
        <v>7</v>
      </c>
      <c r="F17" s="798"/>
      <c r="G17" s="798"/>
      <c r="H17" s="798"/>
      <c r="I17" s="798"/>
      <c r="J17" s="798"/>
      <c r="K17" s="798"/>
      <c r="L17" s="798"/>
      <c r="M17" s="798"/>
      <c r="N17" s="798"/>
      <c r="O17" s="798"/>
      <c r="P17" s="798"/>
      <c r="Q17" s="798"/>
      <c r="R17" s="798"/>
      <c r="S17" s="798"/>
      <c r="T17" s="798"/>
      <c r="U17" s="798"/>
      <c r="V17" s="798"/>
      <c r="W17" s="798"/>
      <c r="X17" s="798"/>
      <c r="Y17" s="798"/>
      <c r="Z17" s="798"/>
      <c r="AA17" s="798"/>
      <c r="AB17" s="798"/>
      <c r="AC17" s="798"/>
      <c r="AD17" s="798"/>
      <c r="AE17" s="798"/>
      <c r="AF17" s="798"/>
      <c r="AG17" s="799"/>
      <c r="AH17" s="606" t="s">
        <v>8</v>
      </c>
      <c r="AI17" s="545"/>
      <c r="AJ17" s="545"/>
      <c r="AK17" s="545"/>
      <c r="AL17" s="545"/>
      <c r="AM17" s="545"/>
      <c r="AN17" s="545"/>
      <c r="AO17" s="545"/>
      <c r="AP17" s="545"/>
      <c r="AQ17" s="545"/>
      <c r="AR17" s="607"/>
      <c r="AS17" s="606" t="s">
        <v>8</v>
      </c>
      <c r="AT17" s="545"/>
      <c r="AU17" s="545"/>
      <c r="AV17" s="545"/>
      <c r="AW17" s="545"/>
      <c r="AX17" s="545"/>
      <c r="AY17" s="545"/>
      <c r="AZ17" s="545"/>
      <c r="BA17" s="545"/>
      <c r="BB17" s="607"/>
      <c r="BC17" s="606" t="s">
        <v>8</v>
      </c>
      <c r="BD17" s="545"/>
      <c r="BE17" s="545"/>
      <c r="BF17" s="545"/>
      <c r="BG17" s="545"/>
      <c r="BH17" s="545"/>
      <c r="BI17" s="545"/>
      <c r="BJ17" s="545"/>
      <c r="BK17" s="545"/>
      <c r="BL17" s="545"/>
      <c r="BM17" s="607"/>
      <c r="BN17" s="105">
        <f>SUM(BN14:BN16)</f>
        <v>11760</v>
      </c>
    </row>
    <row r="18" spans="1:66" ht="10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21"/>
    </row>
    <row r="19" spans="1:66" s="1" customFormat="1" ht="33.75" customHeight="1">
      <c r="A19" s="777" t="s">
        <v>779</v>
      </c>
      <c r="B19" s="777"/>
      <c r="C19" s="777"/>
      <c r="D19" s="777"/>
      <c r="E19" s="777"/>
      <c r="F19" s="777"/>
      <c r="G19" s="777"/>
      <c r="H19" s="777"/>
      <c r="I19" s="777"/>
      <c r="J19" s="777"/>
      <c r="K19" s="777"/>
      <c r="L19" s="777"/>
      <c r="M19" s="777"/>
      <c r="N19" s="777"/>
      <c r="O19" s="777"/>
      <c r="P19" s="777"/>
      <c r="Q19" s="777"/>
      <c r="R19" s="777"/>
      <c r="S19" s="777"/>
      <c r="T19" s="777"/>
      <c r="U19" s="777"/>
      <c r="V19" s="777"/>
      <c r="W19" s="777"/>
      <c r="X19" s="777"/>
      <c r="Y19" s="777"/>
      <c r="Z19" s="777"/>
      <c r="AA19" s="777"/>
      <c r="AB19" s="777"/>
      <c r="AC19" s="777"/>
      <c r="AD19" s="777"/>
      <c r="AE19" s="777"/>
      <c r="AF19" s="777"/>
      <c r="AG19" s="777"/>
      <c r="AH19" s="777"/>
      <c r="AI19" s="777"/>
      <c r="AJ19" s="777"/>
      <c r="AK19" s="777"/>
      <c r="AL19" s="777"/>
      <c r="AM19" s="777"/>
      <c r="AN19" s="777"/>
      <c r="AO19" s="777"/>
      <c r="AP19" s="777"/>
      <c r="AQ19" s="777"/>
      <c r="AR19" s="777"/>
      <c r="AS19" s="777"/>
      <c r="AT19" s="777"/>
      <c r="AU19" s="777"/>
      <c r="AV19" s="777"/>
      <c r="AW19" s="777"/>
      <c r="AX19" s="777"/>
      <c r="AY19" s="777"/>
      <c r="AZ19" s="777"/>
      <c r="BA19" s="777"/>
      <c r="BB19" s="777"/>
      <c r="BC19" s="777"/>
      <c r="BD19" s="777"/>
      <c r="BE19" s="777"/>
      <c r="BF19" s="777"/>
      <c r="BG19" s="777"/>
      <c r="BH19" s="777"/>
      <c r="BI19" s="777"/>
      <c r="BJ19" s="777"/>
      <c r="BK19" s="777"/>
      <c r="BL19" s="777"/>
      <c r="BM19" s="777"/>
      <c r="BN19" s="777"/>
    </row>
    <row r="20" spans="1:66" s="1" customFormat="1" ht="9.75" customHeight="1">
      <c r="A20" s="185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</row>
    <row r="21" spans="1:66" s="1" customFormat="1" ht="19.5" customHeight="1">
      <c r="A21" s="608" t="s">
        <v>203</v>
      </c>
      <c r="B21" s="608"/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608"/>
      <c r="U21" s="608"/>
      <c r="V21" s="608"/>
      <c r="W21" s="608"/>
      <c r="X21" s="608"/>
      <c r="Y21" s="608"/>
      <c r="Z21" s="608"/>
      <c r="AA21" s="608"/>
      <c r="AB21" s="608"/>
      <c r="AC21" s="608"/>
      <c r="AD21" s="608"/>
      <c r="AE21" s="608"/>
      <c r="AF21" s="608"/>
      <c r="AG21" s="608"/>
      <c r="AH21" s="608"/>
      <c r="AI21" s="608"/>
      <c r="AJ21" s="608"/>
      <c r="AK21" s="608"/>
      <c r="AL21" s="608"/>
      <c r="AM21" s="608"/>
      <c r="AN21" s="608"/>
      <c r="AO21" s="608"/>
      <c r="AP21" s="608"/>
      <c r="AQ21" s="608"/>
      <c r="AR21" s="608"/>
      <c r="AS21" s="608"/>
      <c r="AT21" s="608"/>
      <c r="AU21" s="608"/>
      <c r="AV21" s="608"/>
      <c r="AW21" s="608"/>
      <c r="AX21" s="608"/>
      <c r="AY21" s="608"/>
      <c r="AZ21" s="608"/>
      <c r="BA21" s="608"/>
      <c r="BC21" s="570">
        <f>BN17</f>
        <v>11760</v>
      </c>
      <c r="BD21" s="570"/>
      <c r="BE21" s="570"/>
      <c r="BF21" s="570"/>
      <c r="BG21" s="570"/>
      <c r="BH21" s="570"/>
      <c r="BI21" s="570"/>
      <c r="BJ21" s="570"/>
      <c r="BK21" s="570"/>
      <c r="BL21" s="570"/>
      <c r="BM21" s="570"/>
      <c r="BN21" s="55" t="s">
        <v>11</v>
      </c>
    </row>
    <row r="22" spans="1:66" s="1" customFormat="1" ht="16.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</row>
    <row r="23" spans="1:66" s="6" customFormat="1" ht="17.25" customHeight="1">
      <c r="A23" s="561" t="s">
        <v>655</v>
      </c>
      <c r="B23" s="561"/>
      <c r="C23" s="561"/>
      <c r="D23" s="561"/>
      <c r="E23" s="561"/>
      <c r="F23" s="561"/>
      <c r="G23" s="561"/>
      <c r="H23" s="561"/>
      <c r="I23" s="561"/>
      <c r="J23" s="561"/>
      <c r="K23" s="561"/>
      <c r="L23" s="561"/>
      <c r="M23" s="561"/>
      <c r="N23" s="561"/>
      <c r="O23" s="561"/>
      <c r="P23" s="561"/>
      <c r="Q23" s="561"/>
      <c r="R23" s="561"/>
      <c r="S23" s="561"/>
      <c r="T23" s="561"/>
      <c r="U23" s="561"/>
      <c r="V23" s="561"/>
      <c r="W23" s="561"/>
      <c r="X23" s="561"/>
      <c r="Y23" s="561"/>
      <c r="Z23" s="561"/>
      <c r="AA23" s="561"/>
      <c r="AB23" s="561"/>
      <c r="AC23" s="561"/>
      <c r="AD23" s="561"/>
      <c r="AE23" s="561"/>
      <c r="AF23" s="561"/>
      <c r="AG23" s="561"/>
      <c r="AH23" s="561"/>
      <c r="AI23" s="561"/>
      <c r="AJ23" s="561"/>
      <c r="AK23" s="561"/>
      <c r="AL23" s="561"/>
      <c r="AM23" s="561"/>
      <c r="AN23" s="561"/>
      <c r="AO23" s="561"/>
      <c r="AP23" s="561"/>
      <c r="AQ23" s="561"/>
      <c r="AR23" s="561"/>
      <c r="AS23" s="561"/>
      <c r="AT23" s="561"/>
      <c r="AU23" s="561"/>
      <c r="AV23" s="561"/>
      <c r="AW23" s="561"/>
      <c r="AX23" s="561"/>
      <c r="AY23" s="561"/>
      <c r="AZ23" s="561"/>
      <c r="BA23" s="561"/>
      <c r="BB23" s="561"/>
      <c r="BC23" s="561"/>
      <c r="BD23" s="561"/>
      <c r="BE23" s="561"/>
      <c r="BF23" s="561"/>
      <c r="BG23" s="561"/>
      <c r="BH23" s="561"/>
      <c r="BI23" s="561"/>
      <c r="BJ23" s="561"/>
      <c r="BK23" s="561"/>
      <c r="BL23" s="561"/>
      <c r="BM23" s="561"/>
      <c r="BN23" s="561"/>
    </row>
    <row r="24" spans="1:66" s="6" customFormat="1" ht="7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</row>
    <row r="25" spans="1:66" s="6" customFormat="1" ht="17.25" customHeight="1">
      <c r="A25" s="6" t="s">
        <v>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780" t="s">
        <v>73</v>
      </c>
      <c r="T25" s="780"/>
      <c r="U25" s="780"/>
      <c r="V25" s="780"/>
      <c r="W25" s="780"/>
      <c r="X25" s="780"/>
      <c r="Y25" s="780"/>
      <c r="Z25" s="780"/>
      <c r="AA25" s="780"/>
      <c r="AB25" s="780"/>
      <c r="AC25" s="780"/>
      <c r="AD25" s="780"/>
      <c r="AE25" s="780"/>
      <c r="AF25" s="780"/>
      <c r="AG25" s="780"/>
      <c r="AH25" s="780"/>
      <c r="AI25" s="780"/>
      <c r="AJ25" s="780"/>
      <c r="AK25" s="780"/>
      <c r="AL25" s="780"/>
      <c r="AM25" s="780"/>
      <c r="AN25" s="780"/>
      <c r="AO25" s="780"/>
      <c r="AP25" s="780"/>
      <c r="AQ25" s="780"/>
      <c r="AR25" s="780"/>
      <c r="AS25" s="780"/>
      <c r="AT25" s="780"/>
      <c r="AU25" s="780"/>
      <c r="AV25" s="780"/>
      <c r="AW25" s="780"/>
      <c r="AX25" s="780"/>
      <c r="AY25" s="780"/>
      <c r="AZ25" s="780"/>
      <c r="BA25" s="780"/>
      <c r="BB25" s="780"/>
      <c r="BC25" s="780"/>
      <c r="BD25" s="780"/>
      <c r="BE25" s="780"/>
      <c r="BF25" s="780"/>
      <c r="BG25" s="780"/>
      <c r="BH25" s="780"/>
      <c r="BI25" s="780"/>
      <c r="BJ25" s="780"/>
      <c r="BK25" s="780"/>
      <c r="BL25" s="780"/>
      <c r="BM25" s="780"/>
      <c r="BN25" s="780"/>
    </row>
    <row r="26" spans="1:66" ht="15.75">
      <c r="A26" s="6" t="s">
        <v>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19"/>
      <c r="AG26" s="25"/>
      <c r="AH26" s="25"/>
      <c r="AI26" s="604" t="s">
        <v>74</v>
      </c>
      <c r="AJ26" s="604"/>
      <c r="AK26" s="604"/>
      <c r="AL26" s="604"/>
      <c r="AM26" s="604"/>
      <c r="AN26" s="604"/>
      <c r="AO26" s="604"/>
      <c r="AP26" s="604"/>
      <c r="AQ26" s="604"/>
      <c r="AR26" s="604"/>
      <c r="AS26" s="604"/>
      <c r="AT26" s="604"/>
      <c r="AU26" s="604"/>
      <c r="AV26" s="604"/>
      <c r="AW26" s="604"/>
      <c r="AX26" s="604"/>
      <c r="AY26" s="604"/>
      <c r="AZ26" s="604"/>
      <c r="BA26" s="604"/>
      <c r="BB26" s="604"/>
      <c r="BC26" s="604"/>
      <c r="BD26" s="604"/>
      <c r="BE26" s="604"/>
      <c r="BF26" s="604"/>
      <c r="BG26" s="604"/>
      <c r="BH26" s="604"/>
      <c r="BI26" s="604"/>
      <c r="BJ26" s="604"/>
      <c r="BK26" s="604"/>
      <c r="BL26" s="604"/>
      <c r="BM26" s="604"/>
      <c r="BN26" s="604"/>
    </row>
    <row r="27" spans="1:66" ht="11.25" customHeight="1">
      <c r="A27" s="6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</row>
    <row r="28" spans="1:66" ht="12.75" customHeight="1">
      <c r="A28" s="571" t="s">
        <v>125</v>
      </c>
      <c r="B28" s="571"/>
      <c r="C28" s="571"/>
      <c r="D28" s="571"/>
      <c r="E28" s="800" t="s">
        <v>9</v>
      </c>
      <c r="F28" s="800"/>
      <c r="G28" s="800"/>
      <c r="H28" s="800"/>
      <c r="I28" s="800"/>
      <c r="J28" s="800"/>
      <c r="K28" s="800"/>
      <c r="L28" s="800"/>
      <c r="M28" s="800"/>
      <c r="N28" s="800"/>
      <c r="O28" s="800"/>
      <c r="P28" s="800"/>
      <c r="Q28" s="800"/>
      <c r="R28" s="800"/>
      <c r="S28" s="800"/>
      <c r="T28" s="800"/>
      <c r="U28" s="800"/>
      <c r="V28" s="800"/>
      <c r="W28" s="800"/>
      <c r="X28" s="800"/>
      <c r="Y28" s="800"/>
      <c r="Z28" s="800"/>
      <c r="AA28" s="800"/>
      <c r="AB28" s="800"/>
      <c r="AC28" s="800"/>
      <c r="AD28" s="800"/>
      <c r="AE28" s="800"/>
      <c r="AF28" s="800"/>
      <c r="AG28" s="800"/>
      <c r="AH28" s="800"/>
      <c r="AI28" s="800"/>
      <c r="AJ28" s="800"/>
      <c r="AK28" s="800"/>
      <c r="AL28" s="800"/>
      <c r="AM28" s="800"/>
      <c r="AN28" s="800"/>
      <c r="AO28" s="800"/>
      <c r="AP28" s="800"/>
      <c r="AQ28" s="800"/>
      <c r="AR28" s="571" t="s">
        <v>289</v>
      </c>
      <c r="AS28" s="571"/>
      <c r="AT28" s="571"/>
      <c r="AU28" s="571"/>
      <c r="AV28" s="571"/>
      <c r="AW28" s="571"/>
      <c r="AX28" s="571"/>
      <c r="AY28" s="571"/>
      <c r="AZ28" s="571"/>
      <c r="BA28" s="571"/>
      <c r="BB28" s="571" t="s">
        <v>290</v>
      </c>
      <c r="BC28" s="571"/>
      <c r="BD28" s="571"/>
      <c r="BE28" s="571"/>
      <c r="BF28" s="571"/>
      <c r="BG28" s="571"/>
      <c r="BH28" s="571"/>
      <c r="BI28" s="571"/>
      <c r="BJ28" s="571"/>
      <c r="BK28" s="571"/>
      <c r="BL28" s="571"/>
      <c r="BM28" s="571"/>
      <c r="BN28" s="571" t="s">
        <v>291</v>
      </c>
    </row>
    <row r="29" spans="1:66" ht="12.75">
      <c r="A29" s="571"/>
      <c r="B29" s="571"/>
      <c r="C29" s="571"/>
      <c r="D29" s="571"/>
      <c r="E29" s="800"/>
      <c r="F29" s="800"/>
      <c r="G29" s="800"/>
      <c r="H29" s="800"/>
      <c r="I29" s="800"/>
      <c r="J29" s="800"/>
      <c r="K29" s="800"/>
      <c r="L29" s="800"/>
      <c r="M29" s="800"/>
      <c r="N29" s="800"/>
      <c r="O29" s="800"/>
      <c r="P29" s="800"/>
      <c r="Q29" s="800"/>
      <c r="R29" s="800"/>
      <c r="S29" s="800"/>
      <c r="T29" s="800"/>
      <c r="U29" s="800"/>
      <c r="V29" s="800"/>
      <c r="W29" s="800"/>
      <c r="X29" s="800"/>
      <c r="Y29" s="800"/>
      <c r="Z29" s="800"/>
      <c r="AA29" s="800"/>
      <c r="AB29" s="800"/>
      <c r="AC29" s="800"/>
      <c r="AD29" s="800"/>
      <c r="AE29" s="800"/>
      <c r="AF29" s="800"/>
      <c r="AG29" s="800"/>
      <c r="AH29" s="800"/>
      <c r="AI29" s="800"/>
      <c r="AJ29" s="800"/>
      <c r="AK29" s="800"/>
      <c r="AL29" s="800"/>
      <c r="AM29" s="800"/>
      <c r="AN29" s="800"/>
      <c r="AO29" s="800"/>
      <c r="AP29" s="800"/>
      <c r="AQ29" s="800"/>
      <c r="AR29" s="571"/>
      <c r="AS29" s="571"/>
      <c r="AT29" s="571"/>
      <c r="AU29" s="571"/>
      <c r="AV29" s="571"/>
      <c r="AW29" s="571"/>
      <c r="AX29" s="571"/>
      <c r="AY29" s="571"/>
      <c r="AZ29" s="571"/>
      <c r="BA29" s="571"/>
      <c r="BB29" s="571"/>
      <c r="BC29" s="571"/>
      <c r="BD29" s="571"/>
      <c r="BE29" s="571"/>
      <c r="BF29" s="571"/>
      <c r="BG29" s="571"/>
      <c r="BH29" s="571"/>
      <c r="BI29" s="571"/>
      <c r="BJ29" s="571"/>
      <c r="BK29" s="571"/>
      <c r="BL29" s="571"/>
      <c r="BM29" s="571"/>
      <c r="BN29" s="571"/>
    </row>
    <row r="30" spans="1:66" ht="12.75">
      <c r="A30" s="571"/>
      <c r="B30" s="571"/>
      <c r="C30" s="571"/>
      <c r="D30" s="571"/>
      <c r="E30" s="800"/>
      <c r="F30" s="800"/>
      <c r="G30" s="800"/>
      <c r="H30" s="800"/>
      <c r="I30" s="800"/>
      <c r="J30" s="800"/>
      <c r="K30" s="800"/>
      <c r="L30" s="800"/>
      <c r="M30" s="800"/>
      <c r="N30" s="800"/>
      <c r="O30" s="800"/>
      <c r="P30" s="800"/>
      <c r="Q30" s="800"/>
      <c r="R30" s="800"/>
      <c r="S30" s="800"/>
      <c r="T30" s="800"/>
      <c r="U30" s="800"/>
      <c r="V30" s="800"/>
      <c r="W30" s="800"/>
      <c r="X30" s="800"/>
      <c r="Y30" s="800"/>
      <c r="Z30" s="800"/>
      <c r="AA30" s="800"/>
      <c r="AB30" s="800"/>
      <c r="AC30" s="800"/>
      <c r="AD30" s="800"/>
      <c r="AE30" s="800"/>
      <c r="AF30" s="800"/>
      <c r="AG30" s="800"/>
      <c r="AH30" s="800"/>
      <c r="AI30" s="800"/>
      <c r="AJ30" s="800"/>
      <c r="AK30" s="800"/>
      <c r="AL30" s="800"/>
      <c r="AM30" s="800"/>
      <c r="AN30" s="800"/>
      <c r="AO30" s="800"/>
      <c r="AP30" s="800"/>
      <c r="AQ30" s="800"/>
      <c r="AR30" s="571"/>
      <c r="AS30" s="571"/>
      <c r="AT30" s="571"/>
      <c r="AU30" s="571"/>
      <c r="AV30" s="571"/>
      <c r="AW30" s="571"/>
      <c r="AX30" s="571"/>
      <c r="AY30" s="571"/>
      <c r="AZ30" s="571"/>
      <c r="BA30" s="571"/>
      <c r="BB30" s="571"/>
      <c r="BC30" s="571"/>
      <c r="BD30" s="571"/>
      <c r="BE30" s="571"/>
      <c r="BF30" s="571"/>
      <c r="BG30" s="571"/>
      <c r="BH30" s="571"/>
      <c r="BI30" s="571"/>
      <c r="BJ30" s="571"/>
      <c r="BK30" s="571"/>
      <c r="BL30" s="571"/>
      <c r="BM30" s="571"/>
      <c r="BN30" s="571"/>
    </row>
    <row r="31" spans="1:66" ht="12.75">
      <c r="A31" s="778">
        <v>1</v>
      </c>
      <c r="B31" s="778"/>
      <c r="C31" s="778"/>
      <c r="D31" s="778"/>
      <c r="E31" s="778">
        <v>2</v>
      </c>
      <c r="F31" s="778"/>
      <c r="G31" s="778"/>
      <c r="H31" s="778"/>
      <c r="I31" s="778"/>
      <c r="J31" s="778"/>
      <c r="K31" s="778"/>
      <c r="L31" s="778"/>
      <c r="M31" s="778"/>
      <c r="N31" s="778"/>
      <c r="O31" s="778"/>
      <c r="P31" s="778"/>
      <c r="Q31" s="778"/>
      <c r="R31" s="778"/>
      <c r="S31" s="778"/>
      <c r="T31" s="778"/>
      <c r="U31" s="778"/>
      <c r="V31" s="778"/>
      <c r="W31" s="778"/>
      <c r="X31" s="778"/>
      <c r="Y31" s="778"/>
      <c r="Z31" s="778"/>
      <c r="AA31" s="778"/>
      <c r="AB31" s="778"/>
      <c r="AC31" s="778"/>
      <c r="AD31" s="778"/>
      <c r="AE31" s="778"/>
      <c r="AF31" s="778"/>
      <c r="AG31" s="778"/>
      <c r="AH31" s="778"/>
      <c r="AI31" s="778"/>
      <c r="AJ31" s="778"/>
      <c r="AK31" s="778"/>
      <c r="AL31" s="778"/>
      <c r="AM31" s="778"/>
      <c r="AN31" s="778"/>
      <c r="AO31" s="778"/>
      <c r="AP31" s="778"/>
      <c r="AQ31" s="778"/>
      <c r="AR31" s="778">
        <v>3</v>
      </c>
      <c r="AS31" s="778"/>
      <c r="AT31" s="778"/>
      <c r="AU31" s="778"/>
      <c r="AV31" s="778"/>
      <c r="AW31" s="778"/>
      <c r="AX31" s="778"/>
      <c r="AY31" s="778"/>
      <c r="AZ31" s="778"/>
      <c r="BA31" s="778"/>
      <c r="BB31" s="778">
        <v>4</v>
      </c>
      <c r="BC31" s="778"/>
      <c r="BD31" s="778"/>
      <c r="BE31" s="778"/>
      <c r="BF31" s="778"/>
      <c r="BG31" s="778"/>
      <c r="BH31" s="778"/>
      <c r="BI31" s="778"/>
      <c r="BJ31" s="778"/>
      <c r="BK31" s="778"/>
      <c r="BL31" s="778"/>
      <c r="BM31" s="778"/>
      <c r="BN31" s="69">
        <v>5</v>
      </c>
    </row>
    <row r="32" spans="1:66" ht="34.5" customHeight="1">
      <c r="A32" s="786">
        <v>1</v>
      </c>
      <c r="B32" s="786"/>
      <c r="C32" s="786"/>
      <c r="D32" s="786"/>
      <c r="E32" s="781" t="s">
        <v>120</v>
      </c>
      <c r="F32" s="781"/>
      <c r="G32" s="781"/>
      <c r="H32" s="781"/>
      <c r="I32" s="781"/>
      <c r="J32" s="781"/>
      <c r="K32" s="781"/>
      <c r="L32" s="781"/>
      <c r="M32" s="781"/>
      <c r="N32" s="781"/>
      <c r="O32" s="781"/>
      <c r="P32" s="781"/>
      <c r="Q32" s="781"/>
      <c r="R32" s="781"/>
      <c r="S32" s="781"/>
      <c r="T32" s="781"/>
      <c r="U32" s="781"/>
      <c r="V32" s="781"/>
      <c r="W32" s="781"/>
      <c r="X32" s="781"/>
      <c r="Y32" s="781"/>
      <c r="Z32" s="781"/>
      <c r="AA32" s="781"/>
      <c r="AB32" s="781"/>
      <c r="AC32" s="781"/>
      <c r="AD32" s="781"/>
      <c r="AE32" s="781"/>
      <c r="AF32" s="781"/>
      <c r="AG32" s="781"/>
      <c r="AH32" s="781"/>
      <c r="AI32" s="781"/>
      <c r="AJ32" s="781"/>
      <c r="AK32" s="781"/>
      <c r="AL32" s="781"/>
      <c r="AM32" s="781"/>
      <c r="AN32" s="781"/>
      <c r="AO32" s="781"/>
      <c r="AP32" s="781"/>
      <c r="AQ32" s="781"/>
      <c r="AR32" s="782"/>
      <c r="AS32" s="782"/>
      <c r="AT32" s="782"/>
      <c r="AU32" s="782"/>
      <c r="AV32" s="782"/>
      <c r="AW32" s="782"/>
      <c r="AX32" s="782"/>
      <c r="AY32" s="782"/>
      <c r="AZ32" s="782"/>
      <c r="BA32" s="782"/>
      <c r="BB32" s="773"/>
      <c r="BC32" s="773"/>
      <c r="BD32" s="773"/>
      <c r="BE32" s="773"/>
      <c r="BF32" s="773"/>
      <c r="BG32" s="773"/>
      <c r="BH32" s="773"/>
      <c r="BI32" s="773"/>
      <c r="BJ32" s="773"/>
      <c r="BK32" s="773"/>
      <c r="BL32" s="773"/>
      <c r="BM32" s="773"/>
      <c r="BN32" s="206">
        <v>50000</v>
      </c>
    </row>
    <row r="33" spans="1:66" ht="15.75" hidden="1">
      <c r="A33" s="785"/>
      <c r="B33" s="785"/>
      <c r="C33" s="785"/>
      <c r="D33" s="785"/>
      <c r="E33" s="796"/>
      <c r="F33" s="796"/>
      <c r="G33" s="796"/>
      <c r="H33" s="796"/>
      <c r="I33" s="796"/>
      <c r="J33" s="796"/>
      <c r="K33" s="796"/>
      <c r="L33" s="796"/>
      <c r="M33" s="796"/>
      <c r="N33" s="796"/>
      <c r="O33" s="796"/>
      <c r="P33" s="796"/>
      <c r="Q33" s="796"/>
      <c r="R33" s="796"/>
      <c r="S33" s="796"/>
      <c r="T33" s="796"/>
      <c r="U33" s="796"/>
      <c r="V33" s="796"/>
      <c r="W33" s="796"/>
      <c r="X33" s="796"/>
      <c r="Y33" s="796"/>
      <c r="Z33" s="796"/>
      <c r="AA33" s="796"/>
      <c r="AB33" s="796"/>
      <c r="AC33" s="796"/>
      <c r="AD33" s="796"/>
      <c r="AE33" s="796"/>
      <c r="AF33" s="796"/>
      <c r="AG33" s="796"/>
      <c r="AH33" s="796"/>
      <c r="AI33" s="796"/>
      <c r="AJ33" s="796"/>
      <c r="AK33" s="796"/>
      <c r="AL33" s="796"/>
      <c r="AM33" s="796"/>
      <c r="AN33" s="796"/>
      <c r="AO33" s="796"/>
      <c r="AP33" s="796"/>
      <c r="AQ33" s="796"/>
      <c r="AR33" s="774"/>
      <c r="AS33" s="774"/>
      <c r="AT33" s="774"/>
      <c r="AU33" s="774"/>
      <c r="AV33" s="774"/>
      <c r="AW33" s="774"/>
      <c r="AX33" s="774"/>
      <c r="AY33" s="774"/>
      <c r="AZ33" s="774"/>
      <c r="BA33" s="774"/>
      <c r="BB33" s="783"/>
      <c r="BC33" s="783"/>
      <c r="BD33" s="783"/>
      <c r="BE33" s="783"/>
      <c r="BF33" s="783"/>
      <c r="BG33" s="783"/>
      <c r="BH33" s="783"/>
      <c r="BI33" s="783"/>
      <c r="BJ33" s="783"/>
      <c r="BK33" s="783"/>
      <c r="BL33" s="783"/>
      <c r="BM33" s="783"/>
      <c r="BN33" s="70">
        <f>AR33*BB33</f>
        <v>0</v>
      </c>
    </row>
    <row r="34" spans="1:66" ht="15.75">
      <c r="A34" s="774"/>
      <c r="B34" s="774"/>
      <c r="C34" s="774"/>
      <c r="D34" s="774"/>
      <c r="E34" s="785"/>
      <c r="F34" s="776"/>
      <c r="G34" s="776"/>
      <c r="H34" s="776"/>
      <c r="I34" s="776"/>
      <c r="J34" s="776"/>
      <c r="K34" s="776"/>
      <c r="L34" s="776"/>
      <c r="M34" s="776"/>
      <c r="N34" s="776"/>
      <c r="O34" s="776"/>
      <c r="P34" s="776"/>
      <c r="Q34" s="776"/>
      <c r="R34" s="776"/>
      <c r="S34" s="776"/>
      <c r="T34" s="776"/>
      <c r="U34" s="776"/>
      <c r="V34" s="776"/>
      <c r="W34" s="776"/>
      <c r="X34" s="776"/>
      <c r="Y34" s="776"/>
      <c r="Z34" s="776"/>
      <c r="AA34" s="776"/>
      <c r="AB34" s="776"/>
      <c r="AC34" s="776"/>
      <c r="AD34" s="776"/>
      <c r="AE34" s="776"/>
      <c r="AF34" s="776"/>
      <c r="AG34" s="776"/>
      <c r="AH34" s="776"/>
      <c r="AI34" s="776"/>
      <c r="AJ34" s="776"/>
      <c r="AK34" s="776"/>
      <c r="AL34" s="776"/>
      <c r="AM34" s="776"/>
      <c r="AN34" s="776"/>
      <c r="AO34" s="776"/>
      <c r="AP34" s="776"/>
      <c r="AQ34" s="776"/>
      <c r="AR34" s="774"/>
      <c r="AS34" s="774"/>
      <c r="AT34" s="774"/>
      <c r="AU34" s="774"/>
      <c r="AV34" s="774"/>
      <c r="AW34" s="774"/>
      <c r="AX34" s="774"/>
      <c r="AY34" s="774"/>
      <c r="AZ34" s="774"/>
      <c r="BA34" s="774"/>
      <c r="BB34" s="783"/>
      <c r="BC34" s="783"/>
      <c r="BD34" s="783"/>
      <c r="BE34" s="783"/>
      <c r="BF34" s="783"/>
      <c r="BG34" s="783"/>
      <c r="BH34" s="783"/>
      <c r="BI34" s="783"/>
      <c r="BJ34" s="783"/>
      <c r="BK34" s="783"/>
      <c r="BL34" s="783"/>
      <c r="BM34" s="783"/>
      <c r="BN34" s="70"/>
    </row>
    <row r="35" spans="1:66" ht="15.75">
      <c r="A35" s="785"/>
      <c r="B35" s="785"/>
      <c r="C35" s="785"/>
      <c r="D35" s="785"/>
      <c r="E35" s="776" t="s">
        <v>7</v>
      </c>
      <c r="F35" s="776"/>
      <c r="G35" s="776"/>
      <c r="H35" s="776"/>
      <c r="I35" s="776"/>
      <c r="J35" s="776"/>
      <c r="K35" s="776"/>
      <c r="L35" s="776"/>
      <c r="M35" s="776"/>
      <c r="N35" s="776"/>
      <c r="O35" s="776"/>
      <c r="P35" s="776"/>
      <c r="Q35" s="776"/>
      <c r="R35" s="776"/>
      <c r="S35" s="776"/>
      <c r="T35" s="776"/>
      <c r="U35" s="776"/>
      <c r="V35" s="776"/>
      <c r="W35" s="776"/>
      <c r="X35" s="776"/>
      <c r="Y35" s="776"/>
      <c r="Z35" s="776"/>
      <c r="AA35" s="776"/>
      <c r="AB35" s="776"/>
      <c r="AC35" s="776"/>
      <c r="AD35" s="776"/>
      <c r="AE35" s="776"/>
      <c r="AF35" s="776"/>
      <c r="AG35" s="776"/>
      <c r="AH35" s="776"/>
      <c r="AI35" s="776"/>
      <c r="AJ35" s="776"/>
      <c r="AK35" s="776"/>
      <c r="AL35" s="776"/>
      <c r="AM35" s="776"/>
      <c r="AN35" s="776"/>
      <c r="AO35" s="776"/>
      <c r="AP35" s="776"/>
      <c r="AQ35" s="776"/>
      <c r="AR35" s="774"/>
      <c r="AS35" s="774"/>
      <c r="AT35" s="774"/>
      <c r="AU35" s="774"/>
      <c r="AV35" s="774"/>
      <c r="AW35" s="774"/>
      <c r="AX35" s="774"/>
      <c r="AY35" s="774"/>
      <c r="AZ35" s="774"/>
      <c r="BA35" s="774"/>
      <c r="BB35" s="783"/>
      <c r="BC35" s="783"/>
      <c r="BD35" s="783"/>
      <c r="BE35" s="783"/>
      <c r="BF35" s="783"/>
      <c r="BG35" s="783"/>
      <c r="BH35" s="783"/>
      <c r="BI35" s="783"/>
      <c r="BJ35" s="783"/>
      <c r="BK35" s="783"/>
      <c r="BL35" s="783"/>
      <c r="BM35" s="783"/>
      <c r="BN35" s="100">
        <f>SUM(BN32:BN33)</f>
        <v>50000</v>
      </c>
    </row>
    <row r="36" spans="1:66" ht="11.25" customHeight="1">
      <c r="A36" s="23"/>
      <c r="B36" s="23"/>
      <c r="C36" s="23"/>
      <c r="D36" s="23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1"/>
      <c r="BI36" s="21"/>
      <c r="BJ36" s="21"/>
      <c r="BK36" s="21"/>
      <c r="BL36" s="21"/>
      <c r="BM36" s="21"/>
      <c r="BN36" s="21"/>
    </row>
    <row r="37" spans="1:66" s="6" customFormat="1" ht="15.75">
      <c r="A37" s="6" t="s">
        <v>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780" t="s">
        <v>113</v>
      </c>
      <c r="T37" s="780"/>
      <c r="U37" s="780"/>
      <c r="V37" s="780"/>
      <c r="W37" s="780"/>
      <c r="X37" s="780"/>
      <c r="Y37" s="780"/>
      <c r="Z37" s="780"/>
      <c r="AA37" s="780"/>
      <c r="AB37" s="780"/>
      <c r="AC37" s="780"/>
      <c r="AD37" s="780"/>
      <c r="AE37" s="780"/>
      <c r="AF37" s="780"/>
      <c r="AG37" s="780"/>
      <c r="AH37" s="780"/>
      <c r="AI37" s="780"/>
      <c r="AJ37" s="780"/>
      <c r="AK37" s="780"/>
      <c r="AL37" s="780"/>
      <c r="AM37" s="780"/>
      <c r="AN37" s="780"/>
      <c r="AO37" s="780"/>
      <c r="AP37" s="780"/>
      <c r="AQ37" s="780"/>
      <c r="AR37" s="780"/>
      <c r="AS37" s="780"/>
      <c r="AT37" s="780"/>
      <c r="AU37" s="780"/>
      <c r="AV37" s="780"/>
      <c r="AW37" s="780"/>
      <c r="AX37" s="780"/>
      <c r="AY37" s="780"/>
      <c r="AZ37" s="780"/>
      <c r="BA37" s="780"/>
      <c r="BB37" s="780"/>
      <c r="BC37" s="780"/>
      <c r="BD37" s="780"/>
      <c r="BE37" s="780"/>
      <c r="BF37" s="780"/>
      <c r="BG37" s="780"/>
      <c r="BH37" s="780"/>
      <c r="BI37" s="780"/>
      <c r="BJ37" s="780"/>
      <c r="BK37" s="780"/>
      <c r="BL37" s="780"/>
      <c r="BM37" s="780"/>
      <c r="BN37" s="780"/>
    </row>
    <row r="38" spans="1:66" s="6" customFormat="1" ht="15.75">
      <c r="A38" s="6" t="s">
        <v>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G38" s="25"/>
      <c r="AH38" s="25"/>
      <c r="AI38" s="562" t="s">
        <v>74</v>
      </c>
      <c r="AJ38" s="562"/>
      <c r="AK38" s="562"/>
      <c r="AL38" s="562"/>
      <c r="AM38" s="562"/>
      <c r="AN38" s="562"/>
      <c r="AO38" s="562"/>
      <c r="AP38" s="562"/>
      <c r="AQ38" s="562"/>
      <c r="AR38" s="562"/>
      <c r="AS38" s="562"/>
      <c r="AT38" s="562"/>
      <c r="AU38" s="562"/>
      <c r="AV38" s="562"/>
      <c r="AW38" s="562"/>
      <c r="AX38" s="562"/>
      <c r="AY38" s="562"/>
      <c r="AZ38" s="562"/>
      <c r="BA38" s="562"/>
      <c r="BB38" s="562"/>
      <c r="BC38" s="562"/>
      <c r="BD38" s="562"/>
      <c r="BE38" s="562"/>
      <c r="BF38" s="562"/>
      <c r="BG38" s="562"/>
      <c r="BH38" s="562"/>
      <c r="BI38" s="562"/>
      <c r="BJ38" s="562"/>
      <c r="BK38" s="562"/>
      <c r="BL38" s="562"/>
      <c r="BM38" s="562"/>
      <c r="BN38" s="562"/>
    </row>
    <row r="39" spans="2:66" s="6" customFormat="1" ht="15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</row>
    <row r="40" spans="1:66" s="6" customFormat="1" ht="15.75" customHeight="1">
      <c r="A40" s="571" t="s">
        <v>125</v>
      </c>
      <c r="B40" s="571"/>
      <c r="C40" s="571"/>
      <c r="D40" s="571"/>
      <c r="E40" s="571" t="s">
        <v>292</v>
      </c>
      <c r="F40" s="571"/>
      <c r="G40" s="571"/>
      <c r="H40" s="571"/>
      <c r="I40" s="571"/>
      <c r="J40" s="571"/>
      <c r="K40" s="571"/>
      <c r="L40" s="571"/>
      <c r="M40" s="571"/>
      <c r="N40" s="571"/>
      <c r="O40" s="571"/>
      <c r="P40" s="571"/>
      <c r="Q40" s="571"/>
      <c r="R40" s="571"/>
      <c r="S40" s="571"/>
      <c r="T40" s="571"/>
      <c r="U40" s="571"/>
      <c r="V40" s="571"/>
      <c r="W40" s="571"/>
      <c r="X40" s="571"/>
      <c r="Y40" s="571"/>
      <c r="Z40" s="571"/>
      <c r="AA40" s="571"/>
      <c r="AB40" s="571"/>
      <c r="AC40" s="571"/>
      <c r="AD40" s="571"/>
      <c r="AE40" s="571"/>
      <c r="AF40" s="571"/>
      <c r="AG40" s="571"/>
      <c r="AH40" s="571"/>
      <c r="AI40" s="571"/>
      <c r="AJ40" s="571"/>
      <c r="AK40" s="571"/>
      <c r="AL40" s="571" t="s">
        <v>346</v>
      </c>
      <c r="AM40" s="571"/>
      <c r="AN40" s="571"/>
      <c r="AO40" s="571"/>
      <c r="AP40" s="571"/>
      <c r="AQ40" s="571"/>
      <c r="AR40" s="571"/>
      <c r="AS40" s="571"/>
      <c r="AT40" s="571"/>
      <c r="AU40" s="571" t="s">
        <v>345</v>
      </c>
      <c r="AV40" s="571"/>
      <c r="AW40" s="571"/>
      <c r="AX40" s="571"/>
      <c r="AY40" s="571"/>
      <c r="AZ40" s="571"/>
      <c r="BA40" s="571"/>
      <c r="BB40" s="571"/>
      <c r="BC40" s="571"/>
      <c r="BD40" s="571" t="s">
        <v>293</v>
      </c>
      <c r="BE40" s="571"/>
      <c r="BF40" s="571"/>
      <c r="BG40" s="571"/>
      <c r="BH40" s="571"/>
      <c r="BI40" s="571"/>
      <c r="BJ40" s="571"/>
      <c r="BK40" s="571"/>
      <c r="BL40" s="571"/>
      <c r="BM40" s="571"/>
      <c r="BN40" s="571" t="s">
        <v>347</v>
      </c>
    </row>
    <row r="41" spans="1:66" s="6" customFormat="1" ht="15.75">
      <c r="A41" s="571"/>
      <c r="B41" s="571"/>
      <c r="C41" s="571"/>
      <c r="D41" s="571"/>
      <c r="E41" s="571"/>
      <c r="F41" s="571"/>
      <c r="G41" s="571"/>
      <c r="H41" s="571"/>
      <c r="I41" s="571"/>
      <c r="J41" s="571"/>
      <c r="K41" s="571"/>
      <c r="L41" s="571"/>
      <c r="M41" s="571"/>
      <c r="N41" s="571"/>
      <c r="O41" s="571"/>
      <c r="P41" s="571"/>
      <c r="Q41" s="571"/>
      <c r="R41" s="571"/>
      <c r="S41" s="571"/>
      <c r="T41" s="571"/>
      <c r="U41" s="571"/>
      <c r="V41" s="571"/>
      <c r="W41" s="571"/>
      <c r="X41" s="571"/>
      <c r="Y41" s="571"/>
      <c r="Z41" s="571"/>
      <c r="AA41" s="571"/>
      <c r="AB41" s="571"/>
      <c r="AC41" s="571"/>
      <c r="AD41" s="571"/>
      <c r="AE41" s="571"/>
      <c r="AF41" s="571"/>
      <c r="AG41" s="571"/>
      <c r="AH41" s="571"/>
      <c r="AI41" s="571"/>
      <c r="AJ41" s="571"/>
      <c r="AK41" s="571"/>
      <c r="AL41" s="571"/>
      <c r="AM41" s="571"/>
      <c r="AN41" s="571"/>
      <c r="AO41" s="571"/>
      <c r="AP41" s="571"/>
      <c r="AQ41" s="571"/>
      <c r="AR41" s="571"/>
      <c r="AS41" s="571"/>
      <c r="AT41" s="571"/>
      <c r="AU41" s="571"/>
      <c r="AV41" s="571"/>
      <c r="AW41" s="571"/>
      <c r="AX41" s="571"/>
      <c r="AY41" s="571"/>
      <c r="AZ41" s="571"/>
      <c r="BA41" s="571"/>
      <c r="BB41" s="571"/>
      <c r="BC41" s="571"/>
      <c r="BD41" s="571"/>
      <c r="BE41" s="571"/>
      <c r="BF41" s="571"/>
      <c r="BG41" s="571"/>
      <c r="BH41" s="571"/>
      <c r="BI41" s="571"/>
      <c r="BJ41" s="571"/>
      <c r="BK41" s="571"/>
      <c r="BL41" s="571"/>
      <c r="BM41" s="571"/>
      <c r="BN41" s="571"/>
    </row>
    <row r="42" spans="1:66" s="6" customFormat="1" ht="12" customHeight="1">
      <c r="A42" s="778">
        <v>1</v>
      </c>
      <c r="B42" s="778"/>
      <c r="C42" s="778"/>
      <c r="D42" s="778"/>
      <c r="E42" s="778">
        <v>2</v>
      </c>
      <c r="F42" s="778"/>
      <c r="G42" s="778"/>
      <c r="H42" s="778"/>
      <c r="I42" s="778"/>
      <c r="J42" s="778"/>
      <c r="K42" s="778"/>
      <c r="L42" s="778"/>
      <c r="M42" s="778"/>
      <c r="N42" s="778"/>
      <c r="O42" s="778"/>
      <c r="P42" s="778"/>
      <c r="Q42" s="778"/>
      <c r="R42" s="778"/>
      <c r="S42" s="778"/>
      <c r="T42" s="778"/>
      <c r="U42" s="778"/>
      <c r="V42" s="778"/>
      <c r="W42" s="778"/>
      <c r="X42" s="778"/>
      <c r="Y42" s="778"/>
      <c r="Z42" s="778"/>
      <c r="AA42" s="778"/>
      <c r="AB42" s="778"/>
      <c r="AC42" s="778"/>
      <c r="AD42" s="778"/>
      <c r="AE42" s="778"/>
      <c r="AF42" s="778"/>
      <c r="AG42" s="778"/>
      <c r="AH42" s="778"/>
      <c r="AI42" s="778"/>
      <c r="AJ42" s="778"/>
      <c r="AK42" s="778"/>
      <c r="AL42" s="571">
        <v>3</v>
      </c>
      <c r="AM42" s="571"/>
      <c r="AN42" s="571"/>
      <c r="AO42" s="571"/>
      <c r="AP42" s="571"/>
      <c r="AQ42" s="571"/>
      <c r="AR42" s="571"/>
      <c r="AS42" s="571"/>
      <c r="AT42" s="571"/>
      <c r="AU42" s="778">
        <v>4</v>
      </c>
      <c r="AV42" s="778"/>
      <c r="AW42" s="778"/>
      <c r="AX42" s="778"/>
      <c r="AY42" s="778"/>
      <c r="AZ42" s="778"/>
      <c r="BA42" s="778"/>
      <c r="BB42" s="778"/>
      <c r="BC42" s="778"/>
      <c r="BD42" s="778">
        <v>5</v>
      </c>
      <c r="BE42" s="778"/>
      <c r="BF42" s="778"/>
      <c r="BG42" s="778"/>
      <c r="BH42" s="778"/>
      <c r="BI42" s="778"/>
      <c r="BJ42" s="778"/>
      <c r="BK42" s="778"/>
      <c r="BL42" s="778"/>
      <c r="BM42" s="778"/>
      <c r="BN42" s="69">
        <v>6</v>
      </c>
    </row>
    <row r="43" spans="1:66" s="200" customFormat="1" ht="17.25" customHeight="1">
      <c r="A43" s="786">
        <v>1</v>
      </c>
      <c r="B43" s="786"/>
      <c r="C43" s="786"/>
      <c r="D43" s="786"/>
      <c r="E43" s="784" t="s">
        <v>1008</v>
      </c>
      <c r="F43" s="784"/>
      <c r="G43" s="784"/>
      <c r="H43" s="784"/>
      <c r="I43" s="784"/>
      <c r="J43" s="784"/>
      <c r="K43" s="784"/>
      <c r="L43" s="784"/>
      <c r="M43" s="784"/>
      <c r="N43" s="784"/>
      <c r="O43" s="784"/>
      <c r="P43" s="784"/>
      <c r="Q43" s="784"/>
      <c r="R43" s="784"/>
      <c r="S43" s="784"/>
      <c r="T43" s="784"/>
      <c r="U43" s="784"/>
      <c r="V43" s="784"/>
      <c r="W43" s="784"/>
      <c r="X43" s="784"/>
      <c r="Y43" s="784"/>
      <c r="Z43" s="784"/>
      <c r="AA43" s="784"/>
      <c r="AB43" s="784"/>
      <c r="AC43" s="784"/>
      <c r="AD43" s="784"/>
      <c r="AE43" s="784"/>
      <c r="AF43" s="784"/>
      <c r="AG43" s="784"/>
      <c r="AH43" s="784"/>
      <c r="AI43" s="784"/>
      <c r="AJ43" s="784"/>
      <c r="AK43" s="784"/>
      <c r="AL43" s="775">
        <v>2</v>
      </c>
      <c r="AM43" s="775"/>
      <c r="AN43" s="775"/>
      <c r="AO43" s="775"/>
      <c r="AP43" s="775"/>
      <c r="AQ43" s="775"/>
      <c r="AR43" s="775"/>
      <c r="AS43" s="775"/>
      <c r="AT43" s="775"/>
      <c r="AU43" s="775">
        <v>2</v>
      </c>
      <c r="AV43" s="775"/>
      <c r="AW43" s="775"/>
      <c r="AX43" s="775"/>
      <c r="AY43" s="775"/>
      <c r="AZ43" s="775"/>
      <c r="BA43" s="775"/>
      <c r="BB43" s="775"/>
      <c r="BC43" s="775"/>
      <c r="BD43" s="779">
        <f>10100+600</f>
        <v>10700</v>
      </c>
      <c r="BE43" s="779"/>
      <c r="BF43" s="779"/>
      <c r="BG43" s="779"/>
      <c r="BH43" s="779"/>
      <c r="BI43" s="779"/>
      <c r="BJ43" s="779"/>
      <c r="BK43" s="779"/>
      <c r="BL43" s="779"/>
      <c r="BM43" s="779"/>
      <c r="BN43" s="208">
        <f>AL43*AU43*BD43</f>
        <v>42800</v>
      </c>
    </row>
    <row r="44" spans="1:66" s="6" customFormat="1" ht="16.5" customHeight="1" hidden="1">
      <c r="A44" s="785"/>
      <c r="B44" s="785"/>
      <c r="C44" s="785"/>
      <c r="D44" s="785"/>
      <c r="E44" s="785"/>
      <c r="F44" s="785"/>
      <c r="G44" s="785"/>
      <c r="H44" s="785"/>
      <c r="I44" s="785"/>
      <c r="J44" s="785"/>
      <c r="K44" s="785"/>
      <c r="L44" s="785"/>
      <c r="M44" s="785"/>
      <c r="N44" s="785"/>
      <c r="O44" s="785"/>
      <c r="P44" s="785"/>
      <c r="Q44" s="785"/>
      <c r="R44" s="785"/>
      <c r="S44" s="785"/>
      <c r="T44" s="785"/>
      <c r="U44" s="785"/>
      <c r="V44" s="785"/>
      <c r="W44" s="785"/>
      <c r="X44" s="785"/>
      <c r="Y44" s="785"/>
      <c r="Z44" s="785"/>
      <c r="AA44" s="785"/>
      <c r="AB44" s="785"/>
      <c r="AC44" s="785"/>
      <c r="AD44" s="785"/>
      <c r="AE44" s="785"/>
      <c r="AF44" s="785"/>
      <c r="AG44" s="785"/>
      <c r="AH44" s="785"/>
      <c r="AI44" s="785"/>
      <c r="AJ44" s="785"/>
      <c r="AK44" s="785"/>
      <c r="AL44" s="774"/>
      <c r="AM44" s="774"/>
      <c r="AN44" s="774"/>
      <c r="AO44" s="774"/>
      <c r="AP44" s="774"/>
      <c r="AQ44" s="774"/>
      <c r="AR44" s="774"/>
      <c r="AS44" s="774"/>
      <c r="AT44" s="774"/>
      <c r="AU44" s="774"/>
      <c r="AV44" s="774"/>
      <c r="AW44" s="774"/>
      <c r="AX44" s="774"/>
      <c r="AY44" s="774"/>
      <c r="AZ44" s="774"/>
      <c r="BA44" s="774"/>
      <c r="BB44" s="774"/>
      <c r="BC44" s="774"/>
      <c r="BD44" s="783"/>
      <c r="BE44" s="783"/>
      <c r="BF44" s="783"/>
      <c r="BG44" s="783"/>
      <c r="BH44" s="783"/>
      <c r="BI44" s="783"/>
      <c r="BJ44" s="783"/>
      <c r="BK44" s="783"/>
      <c r="BL44" s="783"/>
      <c r="BM44" s="783"/>
      <c r="BN44" s="99"/>
    </row>
    <row r="45" spans="1:66" s="6" customFormat="1" ht="15.75" customHeight="1">
      <c r="A45" s="785"/>
      <c r="B45" s="785"/>
      <c r="C45" s="785"/>
      <c r="D45" s="785"/>
      <c r="E45" s="776" t="s">
        <v>7</v>
      </c>
      <c r="F45" s="776"/>
      <c r="G45" s="776"/>
      <c r="H45" s="776"/>
      <c r="I45" s="776"/>
      <c r="J45" s="776"/>
      <c r="K45" s="776"/>
      <c r="L45" s="776"/>
      <c r="M45" s="776"/>
      <c r="N45" s="776"/>
      <c r="O45" s="776"/>
      <c r="P45" s="776"/>
      <c r="Q45" s="776"/>
      <c r="R45" s="776"/>
      <c r="S45" s="776"/>
      <c r="T45" s="776"/>
      <c r="U45" s="776"/>
      <c r="V45" s="776"/>
      <c r="W45" s="776"/>
      <c r="X45" s="776"/>
      <c r="Y45" s="776"/>
      <c r="Z45" s="776"/>
      <c r="AA45" s="776"/>
      <c r="AB45" s="776"/>
      <c r="AC45" s="776"/>
      <c r="AD45" s="776"/>
      <c r="AE45" s="776"/>
      <c r="AF45" s="776"/>
      <c r="AG45" s="776"/>
      <c r="AH45" s="776"/>
      <c r="AI45" s="776"/>
      <c r="AJ45" s="776"/>
      <c r="AK45" s="776"/>
      <c r="AL45" s="774"/>
      <c r="AM45" s="774"/>
      <c r="AN45" s="774"/>
      <c r="AO45" s="774"/>
      <c r="AP45" s="774"/>
      <c r="AQ45" s="774"/>
      <c r="AR45" s="774"/>
      <c r="AS45" s="774"/>
      <c r="AT45" s="774"/>
      <c r="AU45" s="774"/>
      <c r="AV45" s="774"/>
      <c r="AW45" s="774"/>
      <c r="AX45" s="774"/>
      <c r="AY45" s="774"/>
      <c r="AZ45" s="774"/>
      <c r="BA45" s="774"/>
      <c r="BB45" s="774"/>
      <c r="BC45" s="774"/>
      <c r="BD45" s="783"/>
      <c r="BE45" s="783"/>
      <c r="BF45" s="783"/>
      <c r="BG45" s="783"/>
      <c r="BH45" s="783"/>
      <c r="BI45" s="783"/>
      <c r="BJ45" s="783"/>
      <c r="BK45" s="783"/>
      <c r="BL45" s="783"/>
      <c r="BM45" s="783"/>
      <c r="BN45" s="100">
        <f>SUM(BN43:BN44)</f>
        <v>42800</v>
      </c>
    </row>
    <row r="46" spans="1:66" s="6" customFormat="1" ht="15.75" customHeight="1">
      <c r="A46" s="23"/>
      <c r="B46" s="23"/>
      <c r="C46" s="23"/>
      <c r="D46" s="23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1"/>
      <c r="BI46" s="21"/>
      <c r="BJ46" s="21"/>
      <c r="BK46" s="21"/>
      <c r="BL46" s="21"/>
      <c r="BM46" s="21"/>
      <c r="BN46" s="21"/>
    </row>
    <row r="47" spans="1:66" s="6" customFormat="1" ht="15.75" customHeight="1">
      <c r="A47" s="569" t="s">
        <v>282</v>
      </c>
      <c r="B47" s="569"/>
      <c r="C47" s="569"/>
      <c r="D47" s="569"/>
      <c r="E47" s="569"/>
      <c r="F47" s="569"/>
      <c r="G47" s="569"/>
      <c r="H47" s="569"/>
      <c r="I47" s="569"/>
      <c r="J47" s="569"/>
      <c r="K47" s="569"/>
      <c r="L47" s="569"/>
      <c r="M47" s="569"/>
      <c r="N47" s="569"/>
      <c r="O47" s="569"/>
      <c r="P47" s="569"/>
      <c r="Q47" s="569"/>
      <c r="R47" s="569"/>
      <c r="S47" s="569"/>
      <c r="T47" s="569"/>
      <c r="U47" s="569"/>
      <c r="V47" s="569"/>
      <c r="W47" s="569"/>
      <c r="X47" s="569"/>
      <c r="Y47" s="569"/>
      <c r="Z47" s="569"/>
      <c r="AA47" s="569"/>
      <c r="AB47" s="569"/>
      <c r="AC47" s="569"/>
      <c r="AD47" s="569"/>
      <c r="AE47" s="569"/>
      <c r="AF47" s="569"/>
      <c r="AG47" s="569"/>
      <c r="AH47" s="569"/>
      <c r="AI47" s="569"/>
      <c r="AJ47" s="569"/>
      <c r="AK47" s="569"/>
      <c r="AL47" s="569"/>
      <c r="AM47" s="569"/>
      <c r="AN47" s="569"/>
      <c r="AO47" s="569"/>
      <c r="AP47" s="569"/>
      <c r="AQ47" s="55"/>
      <c r="AR47" s="55"/>
      <c r="AS47" s="55"/>
      <c r="AT47" s="55"/>
      <c r="AU47" s="570">
        <f>BN45</f>
        <v>42800</v>
      </c>
      <c r="AV47" s="570"/>
      <c r="AW47" s="570"/>
      <c r="AX47" s="570"/>
      <c r="AY47" s="570"/>
      <c r="AZ47" s="570"/>
      <c r="BA47" s="570"/>
      <c r="BB47" s="570"/>
      <c r="BC47" s="570"/>
      <c r="BD47" s="570"/>
      <c r="BE47" s="570"/>
      <c r="BF47" s="570"/>
      <c r="BG47" s="570"/>
      <c r="BH47" s="55"/>
      <c r="BI47" s="55"/>
      <c r="BJ47" s="55"/>
      <c r="BK47" s="55"/>
      <c r="BL47" s="55"/>
      <c r="BM47" s="55"/>
      <c r="BN47" s="55" t="s">
        <v>11</v>
      </c>
    </row>
    <row r="48" spans="1:66" s="1" customFormat="1" ht="15.75">
      <c r="A48" s="569" t="s">
        <v>283</v>
      </c>
      <c r="B48" s="569"/>
      <c r="C48" s="569"/>
      <c r="D48" s="569"/>
      <c r="E48" s="569"/>
      <c r="F48" s="569"/>
      <c r="G48" s="569"/>
      <c r="H48" s="569"/>
      <c r="I48" s="569"/>
      <c r="J48" s="569"/>
      <c r="K48" s="569"/>
      <c r="L48" s="569"/>
      <c r="M48" s="569"/>
      <c r="N48" s="569"/>
      <c r="O48" s="569"/>
      <c r="P48" s="569"/>
      <c r="Q48" s="569"/>
      <c r="R48" s="569"/>
      <c r="S48" s="569"/>
      <c r="T48" s="569"/>
      <c r="U48" s="569"/>
      <c r="V48" s="569"/>
      <c r="W48" s="569"/>
      <c r="X48" s="569"/>
      <c r="Y48" s="569"/>
      <c r="Z48" s="569"/>
      <c r="AA48" s="569"/>
      <c r="AB48" s="569"/>
      <c r="AC48" s="569"/>
      <c r="AD48" s="569"/>
      <c r="AE48" s="569"/>
      <c r="AF48" s="569"/>
      <c r="AG48" s="569"/>
      <c r="AH48" s="569"/>
      <c r="AI48" s="569"/>
      <c r="AJ48" s="569"/>
      <c r="AK48" s="569"/>
      <c r="AL48" s="569"/>
      <c r="AM48" s="569"/>
      <c r="AN48" s="569"/>
      <c r="AO48" s="569"/>
      <c r="AP48" s="569"/>
      <c r="AQ48" s="55"/>
      <c r="AR48" s="55"/>
      <c r="AS48" s="55"/>
      <c r="AT48" s="55"/>
      <c r="AU48" s="570">
        <f>BN35</f>
        <v>50000</v>
      </c>
      <c r="AV48" s="570"/>
      <c r="AW48" s="570"/>
      <c r="AX48" s="570"/>
      <c r="AY48" s="570"/>
      <c r="AZ48" s="570"/>
      <c r="BA48" s="570"/>
      <c r="BB48" s="570"/>
      <c r="BC48" s="570"/>
      <c r="BD48" s="570"/>
      <c r="BE48" s="570"/>
      <c r="BF48" s="570"/>
      <c r="BG48" s="570"/>
      <c r="BH48" s="55"/>
      <c r="BI48" s="55"/>
      <c r="BJ48" s="55"/>
      <c r="BK48" s="55"/>
      <c r="BL48" s="55"/>
      <c r="BM48" s="55"/>
      <c r="BN48" s="55" t="s">
        <v>11</v>
      </c>
    </row>
    <row r="50" spans="1:66" ht="28.5" customHeight="1">
      <c r="A50" s="567" t="s">
        <v>583</v>
      </c>
      <c r="B50" s="567"/>
      <c r="C50" s="567"/>
      <c r="D50" s="567"/>
      <c r="E50" s="567"/>
      <c r="F50" s="567"/>
      <c r="G50" s="567"/>
      <c r="H50" s="567"/>
      <c r="I50" s="567"/>
      <c r="J50" s="567"/>
      <c r="K50" s="567"/>
      <c r="L50" s="567"/>
      <c r="M50" s="567"/>
      <c r="N50" s="567"/>
      <c r="O50" s="567"/>
      <c r="P50" s="567"/>
      <c r="Q50" s="567"/>
      <c r="R50" s="567"/>
      <c r="S50" s="567"/>
      <c r="T50" s="567"/>
      <c r="U50" s="567"/>
      <c r="V50" s="567"/>
      <c r="W50" s="567"/>
      <c r="X50" s="567"/>
      <c r="Y50" s="567"/>
      <c r="Z50" s="567"/>
      <c r="AA50" s="567"/>
      <c r="AB50" s="567"/>
      <c r="AC50" s="567"/>
      <c r="AD50" s="567"/>
      <c r="AE50" s="567"/>
      <c r="AF50" s="567"/>
      <c r="AG50" s="567"/>
      <c r="AH50" s="567"/>
      <c r="AI50" s="567"/>
      <c r="AJ50" s="567"/>
      <c r="AK50" s="567"/>
      <c r="AL50" s="567"/>
      <c r="AM50" s="567"/>
      <c r="AN50" s="567"/>
      <c r="AO50" s="567"/>
      <c r="AP50" s="567"/>
      <c r="AQ50" s="567"/>
      <c r="AR50" s="567"/>
      <c r="AS50" s="567"/>
      <c r="AT50" s="567"/>
      <c r="AU50" s="567"/>
      <c r="AV50" s="567"/>
      <c r="AW50" s="567"/>
      <c r="AX50" s="567"/>
      <c r="AY50" s="567"/>
      <c r="AZ50" s="567"/>
      <c r="BA50" s="567"/>
      <c r="BB50" s="567"/>
      <c r="BC50" s="567"/>
      <c r="BD50" s="567"/>
      <c r="BE50" s="567"/>
      <c r="BF50" s="567"/>
      <c r="BG50" s="567"/>
      <c r="BH50" s="567"/>
      <c r="BI50" s="567"/>
      <c r="BJ50" s="567"/>
      <c r="BK50" s="567"/>
      <c r="BL50" s="567"/>
      <c r="BM50" s="567"/>
      <c r="BN50" s="567"/>
    </row>
    <row r="51" spans="1:66" ht="75.75" customHeight="1">
      <c r="A51" s="567" t="s">
        <v>584</v>
      </c>
      <c r="B51" s="567"/>
      <c r="C51" s="567"/>
      <c r="D51" s="567"/>
      <c r="E51" s="567"/>
      <c r="F51" s="567"/>
      <c r="G51" s="567"/>
      <c r="H51" s="567"/>
      <c r="I51" s="567"/>
      <c r="J51" s="567"/>
      <c r="K51" s="567"/>
      <c r="L51" s="567"/>
      <c r="M51" s="567"/>
      <c r="N51" s="567"/>
      <c r="O51" s="567"/>
      <c r="P51" s="567"/>
      <c r="Q51" s="567"/>
      <c r="R51" s="567"/>
      <c r="S51" s="567"/>
      <c r="T51" s="567"/>
      <c r="U51" s="567"/>
      <c r="V51" s="567"/>
      <c r="W51" s="567"/>
      <c r="X51" s="567"/>
      <c r="Y51" s="567"/>
      <c r="Z51" s="567"/>
      <c r="AA51" s="567"/>
      <c r="AB51" s="567"/>
      <c r="AC51" s="567"/>
      <c r="AD51" s="567"/>
      <c r="AE51" s="567"/>
      <c r="AF51" s="567"/>
      <c r="AG51" s="567"/>
      <c r="AH51" s="567"/>
      <c r="AI51" s="567"/>
      <c r="AJ51" s="567"/>
      <c r="AK51" s="567"/>
      <c r="AL51" s="567"/>
      <c r="AM51" s="567"/>
      <c r="AN51" s="567"/>
      <c r="AO51" s="567"/>
      <c r="AP51" s="567"/>
      <c r="AQ51" s="567"/>
      <c r="AR51" s="567"/>
      <c r="AS51" s="567"/>
      <c r="AT51" s="567"/>
      <c r="AU51" s="567"/>
      <c r="AV51" s="567"/>
      <c r="AW51" s="567"/>
      <c r="AX51" s="567"/>
      <c r="AY51" s="567"/>
      <c r="AZ51" s="567"/>
      <c r="BA51" s="567"/>
      <c r="BB51" s="567"/>
      <c r="BC51" s="567"/>
      <c r="BD51" s="567"/>
      <c r="BE51" s="567"/>
      <c r="BF51" s="567"/>
      <c r="BG51" s="567"/>
      <c r="BH51" s="567"/>
      <c r="BI51" s="567"/>
      <c r="BJ51" s="567"/>
      <c r="BK51" s="567"/>
      <c r="BL51" s="567"/>
      <c r="BM51" s="567"/>
      <c r="BN51" s="567"/>
    </row>
    <row r="52" spans="1:66" ht="31.5" customHeight="1">
      <c r="A52" s="567" t="s">
        <v>585</v>
      </c>
      <c r="B52" s="567"/>
      <c r="C52" s="567"/>
      <c r="D52" s="567"/>
      <c r="E52" s="567"/>
      <c r="F52" s="567"/>
      <c r="G52" s="567"/>
      <c r="H52" s="567"/>
      <c r="I52" s="567"/>
      <c r="J52" s="567"/>
      <c r="K52" s="567"/>
      <c r="L52" s="567"/>
      <c r="M52" s="567"/>
      <c r="N52" s="567"/>
      <c r="O52" s="567"/>
      <c r="P52" s="567"/>
      <c r="Q52" s="567"/>
      <c r="R52" s="567"/>
      <c r="S52" s="567"/>
      <c r="T52" s="567"/>
      <c r="U52" s="567"/>
      <c r="V52" s="567"/>
      <c r="W52" s="567"/>
      <c r="X52" s="567"/>
      <c r="Y52" s="567"/>
      <c r="Z52" s="567"/>
      <c r="AA52" s="567"/>
      <c r="AB52" s="567"/>
      <c r="AC52" s="567"/>
      <c r="AD52" s="567"/>
      <c r="AE52" s="567"/>
      <c r="AF52" s="567"/>
      <c r="AG52" s="567"/>
      <c r="AH52" s="567"/>
      <c r="AI52" s="567"/>
      <c r="AJ52" s="567"/>
      <c r="AK52" s="567"/>
      <c r="AL52" s="567"/>
      <c r="AM52" s="567"/>
      <c r="AN52" s="567"/>
      <c r="AO52" s="567"/>
      <c r="AP52" s="567"/>
      <c r="AQ52" s="567"/>
      <c r="AR52" s="567"/>
      <c r="AS52" s="567"/>
      <c r="AT52" s="567"/>
      <c r="AU52" s="567"/>
      <c r="AV52" s="567"/>
      <c r="AW52" s="567"/>
      <c r="AX52" s="567"/>
      <c r="AY52" s="567"/>
      <c r="AZ52" s="567"/>
      <c r="BA52" s="567"/>
      <c r="BB52" s="567"/>
      <c r="BC52" s="567"/>
      <c r="BD52" s="567"/>
      <c r="BE52" s="567"/>
      <c r="BF52" s="567"/>
      <c r="BG52" s="567"/>
      <c r="BH52" s="567"/>
      <c r="BI52" s="567"/>
      <c r="BJ52" s="567"/>
      <c r="BK52" s="567"/>
      <c r="BL52" s="567"/>
      <c r="BM52" s="567"/>
      <c r="BN52" s="567"/>
    </row>
    <row r="53" spans="1:66" ht="27.75" customHeight="1">
      <c r="A53" s="567" t="s">
        <v>586</v>
      </c>
      <c r="B53" s="567"/>
      <c r="C53" s="567"/>
      <c r="D53" s="567"/>
      <c r="E53" s="567"/>
      <c r="F53" s="567"/>
      <c r="G53" s="567"/>
      <c r="H53" s="567"/>
      <c r="I53" s="567"/>
      <c r="J53" s="567"/>
      <c r="K53" s="567"/>
      <c r="L53" s="567"/>
      <c r="M53" s="567"/>
      <c r="N53" s="567"/>
      <c r="O53" s="567"/>
      <c r="P53" s="567"/>
      <c r="Q53" s="567"/>
      <c r="R53" s="567"/>
      <c r="S53" s="567"/>
      <c r="T53" s="567"/>
      <c r="U53" s="567"/>
      <c r="V53" s="567"/>
      <c r="W53" s="567"/>
      <c r="X53" s="567"/>
      <c r="Y53" s="567"/>
      <c r="Z53" s="567"/>
      <c r="AA53" s="567"/>
      <c r="AB53" s="567"/>
      <c r="AC53" s="567"/>
      <c r="AD53" s="567"/>
      <c r="AE53" s="567"/>
      <c r="AF53" s="567"/>
      <c r="AG53" s="567"/>
      <c r="AH53" s="567"/>
      <c r="AI53" s="567"/>
      <c r="AJ53" s="567"/>
      <c r="AK53" s="567"/>
      <c r="AL53" s="567"/>
      <c r="AM53" s="567"/>
      <c r="AN53" s="567"/>
      <c r="AO53" s="567"/>
      <c r="AP53" s="567"/>
      <c r="AQ53" s="567"/>
      <c r="AR53" s="567"/>
      <c r="AS53" s="567"/>
      <c r="AT53" s="567"/>
      <c r="AU53" s="567"/>
      <c r="AV53" s="567"/>
      <c r="AW53" s="567"/>
      <c r="AX53" s="567"/>
      <c r="AY53" s="567"/>
      <c r="AZ53" s="567"/>
      <c r="BA53" s="567"/>
      <c r="BB53" s="567"/>
      <c r="BC53" s="567"/>
      <c r="BD53" s="567"/>
      <c r="BE53" s="567"/>
      <c r="BF53" s="567"/>
      <c r="BG53" s="567"/>
      <c r="BH53" s="567"/>
      <c r="BI53" s="567"/>
      <c r="BJ53" s="567"/>
      <c r="BK53" s="567"/>
      <c r="BL53" s="567"/>
      <c r="BM53" s="567"/>
      <c r="BN53" s="567"/>
    </row>
    <row r="54" spans="1:66" ht="12.75">
      <c r="A54" s="567" t="s">
        <v>587</v>
      </c>
      <c r="B54" s="567"/>
      <c r="C54" s="567"/>
      <c r="D54" s="567"/>
      <c r="E54" s="567"/>
      <c r="F54" s="567"/>
      <c r="G54" s="567"/>
      <c r="H54" s="567"/>
      <c r="I54" s="567"/>
      <c r="J54" s="567"/>
      <c r="K54" s="567"/>
      <c r="L54" s="567"/>
      <c r="M54" s="567"/>
      <c r="N54" s="567"/>
      <c r="O54" s="567"/>
      <c r="P54" s="567"/>
      <c r="Q54" s="567"/>
      <c r="R54" s="567"/>
      <c r="S54" s="567"/>
      <c r="T54" s="567"/>
      <c r="U54" s="567"/>
      <c r="V54" s="567"/>
      <c r="W54" s="567"/>
      <c r="X54" s="567"/>
      <c r="Y54" s="567"/>
      <c r="Z54" s="567"/>
      <c r="AA54" s="567"/>
      <c r="AB54" s="567"/>
      <c r="AC54" s="567"/>
      <c r="AD54" s="567"/>
      <c r="AE54" s="567"/>
      <c r="AF54" s="567"/>
      <c r="AG54" s="567"/>
      <c r="AH54" s="567"/>
      <c r="AI54" s="567"/>
      <c r="AJ54" s="567"/>
      <c r="AK54" s="567"/>
      <c r="AL54" s="567"/>
      <c r="AM54" s="567"/>
      <c r="AN54" s="567"/>
      <c r="AO54" s="567"/>
      <c r="AP54" s="567"/>
      <c r="AQ54" s="567"/>
      <c r="AR54" s="567"/>
      <c r="AS54" s="567"/>
      <c r="AT54" s="567"/>
      <c r="AU54" s="567"/>
      <c r="AV54" s="567"/>
      <c r="AW54" s="567"/>
      <c r="AX54" s="567"/>
      <c r="AY54" s="567"/>
      <c r="AZ54" s="567"/>
      <c r="BA54" s="567"/>
      <c r="BB54" s="567"/>
      <c r="BC54" s="567"/>
      <c r="BD54" s="567"/>
      <c r="BE54" s="567"/>
      <c r="BF54" s="567"/>
      <c r="BG54" s="567"/>
      <c r="BH54" s="567"/>
      <c r="BI54" s="567"/>
      <c r="BJ54" s="567"/>
      <c r="BK54" s="567"/>
      <c r="BL54" s="567"/>
      <c r="BM54" s="567"/>
      <c r="BN54" s="567"/>
    </row>
    <row r="55" spans="1:67" ht="36.75" customHeight="1">
      <c r="A55" s="567" t="s">
        <v>588</v>
      </c>
      <c r="B55" s="567"/>
      <c r="C55" s="567"/>
      <c r="D55" s="567"/>
      <c r="E55" s="567"/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7"/>
      <c r="T55" s="567"/>
      <c r="U55" s="567"/>
      <c r="V55" s="567"/>
      <c r="W55" s="567"/>
      <c r="X55" s="567"/>
      <c r="Y55" s="567"/>
      <c r="Z55" s="567"/>
      <c r="AA55" s="567"/>
      <c r="AB55" s="567"/>
      <c r="AC55" s="567"/>
      <c r="AD55" s="567"/>
      <c r="AE55" s="567"/>
      <c r="AF55" s="567"/>
      <c r="AG55" s="567"/>
      <c r="AH55" s="567"/>
      <c r="AI55" s="567"/>
      <c r="AJ55" s="567"/>
      <c r="AK55" s="567"/>
      <c r="AL55" s="567"/>
      <c r="AM55" s="567"/>
      <c r="AN55" s="567"/>
      <c r="AO55" s="567"/>
      <c r="AP55" s="567"/>
      <c r="AQ55" s="567"/>
      <c r="AR55" s="567"/>
      <c r="AS55" s="567"/>
      <c r="AT55" s="567"/>
      <c r="AU55" s="567"/>
      <c r="AV55" s="567"/>
      <c r="AW55" s="567"/>
      <c r="AX55" s="567"/>
      <c r="AY55" s="567"/>
      <c r="AZ55" s="567"/>
      <c r="BA55" s="567"/>
      <c r="BB55" s="567"/>
      <c r="BC55" s="567"/>
      <c r="BD55" s="567"/>
      <c r="BE55" s="567"/>
      <c r="BF55" s="567"/>
      <c r="BG55" s="567"/>
      <c r="BH55" s="567"/>
      <c r="BI55" s="567"/>
      <c r="BJ55" s="567"/>
      <c r="BK55" s="567"/>
      <c r="BL55" s="567"/>
      <c r="BM55" s="567"/>
      <c r="BN55" s="567"/>
      <c r="BO55" s="567"/>
    </row>
    <row r="56" spans="1:67" ht="26.25" customHeight="1">
      <c r="A56" s="567" t="s">
        <v>589</v>
      </c>
      <c r="B56" s="567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7"/>
      <c r="W56" s="567"/>
      <c r="X56" s="567"/>
      <c r="Y56" s="567"/>
      <c r="Z56" s="567"/>
      <c r="AA56" s="567"/>
      <c r="AB56" s="567"/>
      <c r="AC56" s="567"/>
      <c r="AD56" s="567"/>
      <c r="AE56" s="567"/>
      <c r="AF56" s="567"/>
      <c r="AG56" s="567"/>
      <c r="AH56" s="567"/>
      <c r="AI56" s="567"/>
      <c r="AJ56" s="567"/>
      <c r="AK56" s="567"/>
      <c r="AL56" s="567"/>
      <c r="AM56" s="567"/>
      <c r="AN56" s="567"/>
      <c r="AO56" s="567"/>
      <c r="AP56" s="567"/>
      <c r="AQ56" s="567"/>
      <c r="AR56" s="567"/>
      <c r="AS56" s="567"/>
      <c r="AT56" s="567"/>
      <c r="AU56" s="567"/>
      <c r="AV56" s="567"/>
      <c r="AW56" s="567"/>
      <c r="AX56" s="567"/>
      <c r="AY56" s="567"/>
      <c r="AZ56" s="567"/>
      <c r="BA56" s="567"/>
      <c r="BB56" s="567"/>
      <c r="BC56" s="567"/>
      <c r="BD56" s="567"/>
      <c r="BE56" s="567"/>
      <c r="BF56" s="567"/>
      <c r="BG56" s="567"/>
      <c r="BH56" s="567"/>
      <c r="BI56" s="567"/>
      <c r="BJ56" s="567"/>
      <c r="BK56" s="567"/>
      <c r="BL56" s="567"/>
      <c r="BM56" s="567"/>
      <c r="BN56" s="567"/>
      <c r="BO56" s="567"/>
    </row>
  </sheetData>
  <sheetProtection/>
  <mergeCells count="119">
    <mergeCell ref="A45:D45"/>
    <mergeCell ref="A33:D33"/>
    <mergeCell ref="A42:D42"/>
    <mergeCell ref="A23:BN23"/>
    <mergeCell ref="AH17:AR17"/>
    <mergeCell ref="AS17:BB17"/>
    <mergeCell ref="A40:D41"/>
    <mergeCell ref="BC17:BM17"/>
    <mergeCell ref="A34:D34"/>
    <mergeCell ref="BB31:BM31"/>
    <mergeCell ref="A48:AP48"/>
    <mergeCell ref="AU48:BG48"/>
    <mergeCell ref="A47:AP47"/>
    <mergeCell ref="AU47:BG47"/>
    <mergeCell ref="A31:D31"/>
    <mergeCell ref="AS14:BB14"/>
    <mergeCell ref="E28:AQ30"/>
    <mergeCell ref="A15:D15"/>
    <mergeCell ref="A21:BA21"/>
    <mergeCell ref="A44:D44"/>
    <mergeCell ref="A16:D16"/>
    <mergeCell ref="E16:AG16"/>
    <mergeCell ref="AH16:AR16"/>
    <mergeCell ref="AS16:BB16"/>
    <mergeCell ref="A13:D13"/>
    <mergeCell ref="E17:AG17"/>
    <mergeCell ref="A14:D14"/>
    <mergeCell ref="E14:AG14"/>
    <mergeCell ref="AH14:AR14"/>
    <mergeCell ref="AR28:BA30"/>
    <mergeCell ref="BC16:BM16"/>
    <mergeCell ref="BC14:BM14"/>
    <mergeCell ref="A28:D30"/>
    <mergeCell ref="AR31:BA31"/>
    <mergeCell ref="AU42:BC42"/>
    <mergeCell ref="E33:AQ33"/>
    <mergeCell ref="BC15:BM15"/>
    <mergeCell ref="E34:AQ34"/>
    <mergeCell ref="AR34:BA34"/>
    <mergeCell ref="A43:D43"/>
    <mergeCell ref="AS15:BB15"/>
    <mergeCell ref="E15:AG15"/>
    <mergeCell ref="AH15:AR15"/>
    <mergeCell ref="BC21:BM21"/>
    <mergeCell ref="A17:D17"/>
    <mergeCell ref="BB33:BM33"/>
    <mergeCell ref="AR33:BA33"/>
    <mergeCell ref="BD40:BM41"/>
    <mergeCell ref="AR35:BA35"/>
    <mergeCell ref="BC11:BM11"/>
    <mergeCell ref="A12:D12"/>
    <mergeCell ref="E12:AG12"/>
    <mergeCell ref="AH12:AR12"/>
    <mergeCell ref="AS12:BB12"/>
    <mergeCell ref="BC12:BM12"/>
    <mergeCell ref="AH9:AR9"/>
    <mergeCell ref="AS9:BB9"/>
    <mergeCell ref="A11:D11"/>
    <mergeCell ref="E11:AG11"/>
    <mergeCell ref="AH11:AR11"/>
    <mergeCell ref="AS11:BB11"/>
    <mergeCell ref="A2:BN2"/>
    <mergeCell ref="S37:BN37"/>
    <mergeCell ref="AI38:BN38"/>
    <mergeCell ref="A32:D32"/>
    <mergeCell ref="AI26:BN26"/>
    <mergeCell ref="S25:BN25"/>
    <mergeCell ref="A10:D10"/>
    <mergeCell ref="A4:BN4"/>
    <mergeCell ref="A9:D9"/>
    <mergeCell ref="E9:AG9"/>
    <mergeCell ref="BC9:BM9"/>
    <mergeCell ref="E10:AG10"/>
    <mergeCell ref="AH10:AR10"/>
    <mergeCell ref="AS10:BB10"/>
    <mergeCell ref="BC10:BM10"/>
    <mergeCell ref="A35:D35"/>
    <mergeCell ref="E13:AG13"/>
    <mergeCell ref="AH13:AR13"/>
    <mergeCell ref="AS13:BB13"/>
    <mergeCell ref="BC13:BM13"/>
    <mergeCell ref="E35:AQ35"/>
    <mergeCell ref="BB35:BM35"/>
    <mergeCell ref="AL45:AT45"/>
    <mergeCell ref="E43:AK43"/>
    <mergeCell ref="BD44:BM44"/>
    <mergeCell ref="BD45:BM45"/>
    <mergeCell ref="E44:AK44"/>
    <mergeCell ref="AU45:BC45"/>
    <mergeCell ref="S6:BN6"/>
    <mergeCell ref="AI7:BN7"/>
    <mergeCell ref="BB28:BM30"/>
    <mergeCell ref="E31:AQ31"/>
    <mergeCell ref="BN40:BN41"/>
    <mergeCell ref="AU40:BC41"/>
    <mergeCell ref="BN28:BN30"/>
    <mergeCell ref="E32:AQ32"/>
    <mergeCell ref="AR32:BA32"/>
    <mergeCell ref="BB34:BM34"/>
    <mergeCell ref="A54:BN54"/>
    <mergeCell ref="A55:BO55"/>
    <mergeCell ref="AL40:AT41"/>
    <mergeCell ref="AL42:AT42"/>
    <mergeCell ref="E40:AK41"/>
    <mergeCell ref="E42:AK42"/>
    <mergeCell ref="AL43:AT43"/>
    <mergeCell ref="AL44:AT44"/>
    <mergeCell ref="BD42:BM42"/>
    <mergeCell ref="BD43:BM43"/>
    <mergeCell ref="BB32:BM32"/>
    <mergeCell ref="AU44:BC44"/>
    <mergeCell ref="AU43:BC43"/>
    <mergeCell ref="E45:AK45"/>
    <mergeCell ref="A19:BN19"/>
    <mergeCell ref="A56:BO56"/>
    <mergeCell ref="A50:BN50"/>
    <mergeCell ref="A51:BN51"/>
    <mergeCell ref="A52:BN52"/>
    <mergeCell ref="A53:BN53"/>
  </mergeCells>
  <printOptions horizontalCentered="1"/>
  <pageMargins left="0.7874015748031497" right="0.3937007874015748" top="0.5905511811023623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BP51"/>
  <sheetViews>
    <sheetView tabSelected="1" view="pageBreakPreview" zoomScaleSheetLayoutView="100" workbookViewId="0" topLeftCell="A1">
      <selection activeCell="BP18" sqref="BP18"/>
    </sheetView>
  </sheetViews>
  <sheetFormatPr defaultColWidth="1.12109375" defaultRowHeight="12.75"/>
  <cols>
    <col min="1" max="17" width="1.12109375" style="10" customWidth="1"/>
    <col min="18" max="18" width="1.875" style="10" customWidth="1"/>
    <col min="19" max="65" width="1.12109375" style="10" customWidth="1"/>
    <col min="66" max="67" width="1.12109375" style="10" hidden="1" customWidth="1"/>
    <col min="68" max="68" width="16.75390625" style="10" customWidth="1"/>
    <col min="69" max="16384" width="1.12109375" style="10" customWidth="1"/>
  </cols>
  <sheetData>
    <row r="1" ht="12.75">
      <c r="BP1" s="68" t="s">
        <v>976</v>
      </c>
    </row>
    <row r="2" spans="1:68" s="6" customFormat="1" ht="30.75" customHeight="1">
      <c r="A2" s="561" t="s">
        <v>656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561"/>
      <c r="AM2" s="561"/>
      <c r="AN2" s="561"/>
      <c r="AO2" s="561"/>
      <c r="AP2" s="561"/>
      <c r="AQ2" s="561"/>
      <c r="AR2" s="561"/>
      <c r="AS2" s="561"/>
      <c r="AT2" s="561"/>
      <c r="AU2" s="561"/>
      <c r="AV2" s="561"/>
      <c r="AW2" s="561"/>
      <c r="AX2" s="561"/>
      <c r="AY2" s="561"/>
      <c r="AZ2" s="561"/>
      <c r="BA2" s="561"/>
      <c r="BB2" s="561"/>
      <c r="BC2" s="561"/>
      <c r="BD2" s="561"/>
      <c r="BE2" s="561"/>
      <c r="BF2" s="561"/>
      <c r="BG2" s="561"/>
      <c r="BH2" s="561"/>
      <c r="BI2" s="561"/>
      <c r="BJ2" s="561"/>
      <c r="BK2" s="561"/>
      <c r="BL2" s="561"/>
      <c r="BM2" s="561"/>
      <c r="BN2" s="561"/>
      <c r="BO2" s="561"/>
      <c r="BP2" s="561"/>
    </row>
    <row r="3" spans="1:68" s="6" customFormat="1" ht="8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</row>
    <row r="4" spans="1:68" s="6" customFormat="1" ht="15" customHeight="1">
      <c r="A4" s="6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780" t="s">
        <v>73</v>
      </c>
      <c r="T4" s="780"/>
      <c r="U4" s="780"/>
      <c r="V4" s="780"/>
      <c r="W4" s="780"/>
      <c r="X4" s="780"/>
      <c r="Y4" s="780"/>
      <c r="Z4" s="780"/>
      <c r="AA4" s="780"/>
      <c r="AB4" s="780"/>
      <c r="AC4" s="780"/>
      <c r="AD4" s="780"/>
      <c r="AE4" s="780"/>
      <c r="AF4" s="780"/>
      <c r="AG4" s="780"/>
      <c r="AH4" s="780"/>
      <c r="AI4" s="780"/>
      <c r="AJ4" s="780"/>
      <c r="AK4" s="780"/>
      <c r="AL4" s="780"/>
      <c r="AM4" s="780"/>
      <c r="AN4" s="780"/>
      <c r="AO4" s="780"/>
      <c r="AP4" s="780"/>
      <c r="AQ4" s="780"/>
      <c r="AR4" s="780"/>
      <c r="AS4" s="780"/>
      <c r="AT4" s="780"/>
      <c r="AU4" s="780"/>
      <c r="AV4" s="780"/>
      <c r="AW4" s="780"/>
      <c r="AX4" s="780"/>
      <c r="AY4" s="780"/>
      <c r="AZ4" s="780"/>
      <c r="BA4" s="780"/>
      <c r="BB4" s="780"/>
      <c r="BC4" s="780"/>
      <c r="BD4" s="780"/>
      <c r="BE4" s="780"/>
      <c r="BF4" s="780"/>
      <c r="BG4" s="780"/>
      <c r="BH4" s="780"/>
      <c r="BI4" s="780"/>
      <c r="BJ4" s="780"/>
      <c r="BK4" s="780"/>
      <c r="BL4" s="780"/>
      <c r="BM4" s="780"/>
      <c r="BN4" s="780"/>
      <c r="BO4" s="780"/>
      <c r="BP4" s="780"/>
    </row>
    <row r="5" spans="1:68" s="6" customFormat="1" ht="16.5" customHeight="1">
      <c r="A5" s="6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04" t="s">
        <v>74</v>
      </c>
      <c r="AI5" s="604"/>
      <c r="AJ5" s="604"/>
      <c r="AK5" s="604"/>
      <c r="AL5" s="604"/>
      <c r="AM5" s="604"/>
      <c r="AN5" s="604"/>
      <c r="AO5" s="604"/>
      <c r="AP5" s="604"/>
      <c r="AQ5" s="604"/>
      <c r="AR5" s="604"/>
      <c r="AS5" s="604"/>
      <c r="AT5" s="604"/>
      <c r="AU5" s="604"/>
      <c r="AV5" s="604"/>
      <c r="AW5" s="604"/>
      <c r="AX5" s="604"/>
      <c r="AY5" s="604"/>
      <c r="AZ5" s="604"/>
      <c r="BA5" s="604"/>
      <c r="BB5" s="604"/>
      <c r="BC5" s="604"/>
      <c r="BD5" s="604"/>
      <c r="BE5" s="604"/>
      <c r="BF5" s="604"/>
      <c r="BG5" s="604"/>
      <c r="BH5" s="604"/>
      <c r="BI5" s="604"/>
      <c r="BJ5" s="604"/>
      <c r="BK5" s="604"/>
      <c r="BL5" s="604"/>
      <c r="BM5" s="604"/>
      <c r="BN5" s="604"/>
      <c r="BO5" s="604"/>
      <c r="BP5" s="604"/>
    </row>
    <row r="6" ht="6" customHeight="1"/>
    <row r="7" spans="1:68" ht="12.75">
      <c r="A7" s="461" t="s">
        <v>4</v>
      </c>
      <c r="B7" s="462"/>
      <c r="C7" s="462"/>
      <c r="D7" s="463"/>
      <c r="E7" s="461" t="s">
        <v>36</v>
      </c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I7" s="463"/>
      <c r="AJ7" s="461" t="s">
        <v>22</v>
      </c>
      <c r="AK7" s="462"/>
      <c r="AL7" s="462"/>
      <c r="AM7" s="462"/>
      <c r="AN7" s="462"/>
      <c r="AO7" s="462"/>
      <c r="AP7" s="462"/>
      <c r="AQ7" s="462"/>
      <c r="AR7" s="462"/>
      <c r="AS7" s="462"/>
      <c r="AT7" s="463"/>
      <c r="AU7" s="461" t="s">
        <v>47</v>
      </c>
      <c r="AV7" s="462"/>
      <c r="AW7" s="462"/>
      <c r="AX7" s="462"/>
      <c r="AY7" s="462"/>
      <c r="AZ7" s="462"/>
      <c r="BA7" s="462"/>
      <c r="BB7" s="462"/>
      <c r="BC7" s="462"/>
      <c r="BD7" s="463"/>
      <c r="BE7" s="461" t="s">
        <v>50</v>
      </c>
      <c r="BF7" s="462"/>
      <c r="BG7" s="462"/>
      <c r="BH7" s="462"/>
      <c r="BI7" s="462"/>
      <c r="BJ7" s="462"/>
      <c r="BK7" s="462"/>
      <c r="BL7" s="462"/>
      <c r="BM7" s="462"/>
      <c r="BN7" s="462"/>
      <c r="BO7" s="463"/>
      <c r="BP7" s="101" t="s">
        <v>15</v>
      </c>
    </row>
    <row r="8" spans="1:68" ht="12.75">
      <c r="A8" s="577" t="s">
        <v>5</v>
      </c>
      <c r="B8" s="578"/>
      <c r="C8" s="578"/>
      <c r="D8" s="579"/>
      <c r="E8" s="577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8"/>
      <c r="AI8" s="579"/>
      <c r="AJ8" s="577" t="s">
        <v>45</v>
      </c>
      <c r="AK8" s="578"/>
      <c r="AL8" s="578"/>
      <c r="AM8" s="578"/>
      <c r="AN8" s="578"/>
      <c r="AO8" s="578"/>
      <c r="AP8" s="578"/>
      <c r="AQ8" s="578"/>
      <c r="AR8" s="578"/>
      <c r="AS8" s="578"/>
      <c r="AT8" s="579"/>
      <c r="AU8" s="577" t="s">
        <v>48</v>
      </c>
      <c r="AV8" s="578"/>
      <c r="AW8" s="578"/>
      <c r="AX8" s="578"/>
      <c r="AY8" s="578"/>
      <c r="AZ8" s="578"/>
      <c r="BA8" s="578"/>
      <c r="BB8" s="578"/>
      <c r="BC8" s="578"/>
      <c r="BD8" s="579"/>
      <c r="BE8" s="577" t="s">
        <v>37</v>
      </c>
      <c r="BF8" s="578"/>
      <c r="BG8" s="578"/>
      <c r="BH8" s="578"/>
      <c r="BI8" s="578"/>
      <c r="BJ8" s="578"/>
      <c r="BK8" s="578"/>
      <c r="BL8" s="578"/>
      <c r="BM8" s="578"/>
      <c r="BN8" s="578"/>
      <c r="BO8" s="579"/>
      <c r="BP8" s="102" t="s">
        <v>64</v>
      </c>
    </row>
    <row r="9" spans="1:68" ht="12.75">
      <c r="A9" s="577"/>
      <c r="B9" s="578"/>
      <c r="C9" s="578"/>
      <c r="D9" s="579"/>
      <c r="E9" s="577"/>
      <c r="F9" s="578"/>
      <c r="G9" s="578"/>
      <c r="H9" s="578"/>
      <c r="I9" s="578"/>
      <c r="J9" s="578"/>
      <c r="K9" s="578"/>
      <c r="L9" s="578"/>
      <c r="M9" s="578"/>
      <c r="N9" s="578"/>
      <c r="O9" s="578"/>
      <c r="P9" s="578"/>
      <c r="Q9" s="578"/>
      <c r="R9" s="578"/>
      <c r="S9" s="578"/>
      <c r="T9" s="578"/>
      <c r="U9" s="578"/>
      <c r="V9" s="578"/>
      <c r="W9" s="578"/>
      <c r="X9" s="578"/>
      <c r="Y9" s="578"/>
      <c r="Z9" s="578"/>
      <c r="AA9" s="578"/>
      <c r="AB9" s="578"/>
      <c r="AC9" s="578"/>
      <c r="AD9" s="578"/>
      <c r="AE9" s="578"/>
      <c r="AF9" s="578"/>
      <c r="AG9" s="578"/>
      <c r="AH9" s="578"/>
      <c r="AI9" s="579"/>
      <c r="AJ9" s="577" t="s">
        <v>46</v>
      </c>
      <c r="AK9" s="578"/>
      <c r="AL9" s="578"/>
      <c r="AM9" s="578"/>
      <c r="AN9" s="578"/>
      <c r="AO9" s="578"/>
      <c r="AP9" s="578"/>
      <c r="AQ9" s="578"/>
      <c r="AR9" s="578"/>
      <c r="AS9" s="578"/>
      <c r="AT9" s="579"/>
      <c r="AU9" s="577" t="s">
        <v>49</v>
      </c>
      <c r="AV9" s="578"/>
      <c r="AW9" s="578"/>
      <c r="AX9" s="578"/>
      <c r="AY9" s="578"/>
      <c r="AZ9" s="578"/>
      <c r="BA9" s="578"/>
      <c r="BB9" s="578"/>
      <c r="BC9" s="578"/>
      <c r="BD9" s="579"/>
      <c r="BE9" s="577"/>
      <c r="BF9" s="578"/>
      <c r="BG9" s="578"/>
      <c r="BH9" s="578"/>
      <c r="BI9" s="578"/>
      <c r="BJ9" s="578"/>
      <c r="BK9" s="578"/>
      <c r="BL9" s="578"/>
      <c r="BM9" s="578"/>
      <c r="BN9" s="578"/>
      <c r="BO9" s="579"/>
      <c r="BP9" s="102"/>
    </row>
    <row r="10" spans="1:68" ht="12.75">
      <c r="A10" s="574"/>
      <c r="B10" s="575"/>
      <c r="C10" s="575"/>
      <c r="D10" s="576"/>
      <c r="E10" s="574"/>
      <c r="F10" s="575"/>
      <c r="G10" s="575"/>
      <c r="H10" s="575"/>
      <c r="I10" s="575"/>
      <c r="J10" s="575"/>
      <c r="K10" s="575"/>
      <c r="L10" s="575"/>
      <c r="M10" s="575"/>
      <c r="N10" s="575"/>
      <c r="O10" s="575"/>
      <c r="P10" s="575"/>
      <c r="Q10" s="575"/>
      <c r="R10" s="575"/>
      <c r="S10" s="575"/>
      <c r="T10" s="575"/>
      <c r="U10" s="575"/>
      <c r="V10" s="575"/>
      <c r="W10" s="575"/>
      <c r="X10" s="575"/>
      <c r="Y10" s="575"/>
      <c r="Z10" s="575"/>
      <c r="AA10" s="575"/>
      <c r="AB10" s="575"/>
      <c r="AC10" s="575"/>
      <c r="AD10" s="575"/>
      <c r="AE10" s="575"/>
      <c r="AF10" s="575"/>
      <c r="AG10" s="575"/>
      <c r="AH10" s="575"/>
      <c r="AI10" s="576"/>
      <c r="AJ10" s="574"/>
      <c r="AK10" s="575"/>
      <c r="AL10" s="575"/>
      <c r="AM10" s="575"/>
      <c r="AN10" s="575"/>
      <c r="AO10" s="575"/>
      <c r="AP10" s="575"/>
      <c r="AQ10" s="575"/>
      <c r="AR10" s="575"/>
      <c r="AS10" s="575"/>
      <c r="AT10" s="576"/>
      <c r="AU10" s="574"/>
      <c r="AV10" s="575"/>
      <c r="AW10" s="575"/>
      <c r="AX10" s="575"/>
      <c r="AY10" s="575"/>
      <c r="AZ10" s="575"/>
      <c r="BA10" s="575"/>
      <c r="BB10" s="575"/>
      <c r="BC10" s="575"/>
      <c r="BD10" s="576"/>
      <c r="BE10" s="574"/>
      <c r="BF10" s="575"/>
      <c r="BG10" s="575"/>
      <c r="BH10" s="575"/>
      <c r="BI10" s="575"/>
      <c r="BJ10" s="575"/>
      <c r="BK10" s="575"/>
      <c r="BL10" s="575"/>
      <c r="BM10" s="575"/>
      <c r="BN10" s="575"/>
      <c r="BO10" s="576"/>
      <c r="BP10" s="103"/>
    </row>
    <row r="11" spans="1:68" ht="12.75">
      <c r="A11" s="580">
        <v>1</v>
      </c>
      <c r="B11" s="581"/>
      <c r="C11" s="581"/>
      <c r="D11" s="582"/>
      <c r="E11" s="580">
        <v>2</v>
      </c>
      <c r="F11" s="581"/>
      <c r="G11" s="581"/>
      <c r="H11" s="581"/>
      <c r="I11" s="581"/>
      <c r="J11" s="581"/>
      <c r="K11" s="581"/>
      <c r="L11" s="581"/>
      <c r="M11" s="581"/>
      <c r="N11" s="581"/>
      <c r="O11" s="581"/>
      <c r="P11" s="581"/>
      <c r="Q11" s="581"/>
      <c r="R11" s="581"/>
      <c r="S11" s="581"/>
      <c r="T11" s="581"/>
      <c r="U11" s="581"/>
      <c r="V11" s="581"/>
      <c r="W11" s="581"/>
      <c r="X11" s="581"/>
      <c r="Y11" s="581"/>
      <c r="Z11" s="581"/>
      <c r="AA11" s="581"/>
      <c r="AB11" s="581"/>
      <c r="AC11" s="581"/>
      <c r="AD11" s="581"/>
      <c r="AE11" s="581"/>
      <c r="AF11" s="581"/>
      <c r="AG11" s="581"/>
      <c r="AH11" s="581"/>
      <c r="AI11" s="582"/>
      <c r="AJ11" s="580">
        <v>3</v>
      </c>
      <c r="AK11" s="581"/>
      <c r="AL11" s="581"/>
      <c r="AM11" s="581"/>
      <c r="AN11" s="581"/>
      <c r="AO11" s="581"/>
      <c r="AP11" s="581"/>
      <c r="AQ11" s="581"/>
      <c r="AR11" s="581"/>
      <c r="AS11" s="581"/>
      <c r="AT11" s="582"/>
      <c r="AU11" s="580">
        <v>4</v>
      </c>
      <c r="AV11" s="581"/>
      <c r="AW11" s="581"/>
      <c r="AX11" s="581"/>
      <c r="AY11" s="581"/>
      <c r="AZ11" s="581"/>
      <c r="BA11" s="581"/>
      <c r="BB11" s="581"/>
      <c r="BC11" s="581"/>
      <c r="BD11" s="582"/>
      <c r="BE11" s="580">
        <v>5</v>
      </c>
      <c r="BF11" s="581"/>
      <c r="BG11" s="581"/>
      <c r="BH11" s="581"/>
      <c r="BI11" s="581"/>
      <c r="BJ11" s="581"/>
      <c r="BK11" s="581"/>
      <c r="BL11" s="581"/>
      <c r="BM11" s="581"/>
      <c r="BN11" s="581"/>
      <c r="BO11" s="582"/>
      <c r="BP11" s="104">
        <v>6</v>
      </c>
    </row>
    <row r="12" spans="1:68" ht="15.75">
      <c r="A12" s="592">
        <v>1</v>
      </c>
      <c r="B12" s="593"/>
      <c r="C12" s="593"/>
      <c r="D12" s="594"/>
      <c r="E12" s="790" t="s">
        <v>204</v>
      </c>
      <c r="F12" s="791"/>
      <c r="G12" s="791"/>
      <c r="H12" s="791"/>
      <c r="I12" s="791"/>
      <c r="J12" s="791"/>
      <c r="K12" s="791"/>
      <c r="L12" s="791"/>
      <c r="M12" s="791"/>
      <c r="N12" s="791"/>
      <c r="O12" s="791"/>
      <c r="P12" s="791"/>
      <c r="Q12" s="791"/>
      <c r="R12" s="791"/>
      <c r="S12" s="791"/>
      <c r="T12" s="791"/>
      <c r="U12" s="791"/>
      <c r="V12" s="791"/>
      <c r="W12" s="791"/>
      <c r="X12" s="791"/>
      <c r="Y12" s="791"/>
      <c r="Z12" s="791"/>
      <c r="AA12" s="791"/>
      <c r="AB12" s="791"/>
      <c r="AC12" s="791"/>
      <c r="AD12" s="791"/>
      <c r="AE12" s="791"/>
      <c r="AF12" s="791"/>
      <c r="AG12" s="791"/>
      <c r="AH12" s="791"/>
      <c r="AI12" s="792"/>
      <c r="AJ12" s="802">
        <v>2286.74</v>
      </c>
      <c r="AK12" s="803"/>
      <c r="AL12" s="803"/>
      <c r="AM12" s="803"/>
      <c r="AN12" s="803"/>
      <c r="AO12" s="803"/>
      <c r="AP12" s="803"/>
      <c r="AQ12" s="803"/>
      <c r="AR12" s="803"/>
      <c r="AS12" s="803"/>
      <c r="AT12" s="804"/>
      <c r="AU12" s="802">
        <v>1448.2</v>
      </c>
      <c r="AV12" s="803"/>
      <c r="AW12" s="803"/>
      <c r="AX12" s="803"/>
      <c r="AY12" s="803"/>
      <c r="AZ12" s="803"/>
      <c r="BA12" s="803"/>
      <c r="BB12" s="803"/>
      <c r="BC12" s="803"/>
      <c r="BD12" s="804"/>
      <c r="BE12" s="802"/>
      <c r="BF12" s="803"/>
      <c r="BG12" s="803"/>
      <c r="BH12" s="803"/>
      <c r="BI12" s="803"/>
      <c r="BJ12" s="803"/>
      <c r="BK12" s="803"/>
      <c r="BL12" s="803"/>
      <c r="BM12" s="803"/>
      <c r="BN12" s="803"/>
      <c r="BO12" s="804"/>
      <c r="BP12" s="209">
        <v>3351931.09</v>
      </c>
    </row>
    <row r="13" spans="1:68" ht="15.75">
      <c r="A13" s="592">
        <v>2</v>
      </c>
      <c r="B13" s="593"/>
      <c r="C13" s="593"/>
      <c r="D13" s="594"/>
      <c r="E13" s="790" t="s">
        <v>205</v>
      </c>
      <c r="F13" s="791"/>
      <c r="G13" s="791"/>
      <c r="H13" s="791"/>
      <c r="I13" s="791"/>
      <c r="J13" s="791"/>
      <c r="K13" s="791"/>
      <c r="L13" s="791"/>
      <c r="M13" s="791"/>
      <c r="N13" s="791"/>
      <c r="O13" s="791"/>
      <c r="P13" s="791"/>
      <c r="Q13" s="791"/>
      <c r="R13" s="791"/>
      <c r="S13" s="791"/>
      <c r="T13" s="791"/>
      <c r="U13" s="791"/>
      <c r="V13" s="791"/>
      <c r="W13" s="791"/>
      <c r="X13" s="791"/>
      <c r="Y13" s="791"/>
      <c r="Z13" s="791"/>
      <c r="AA13" s="791"/>
      <c r="AB13" s="791"/>
      <c r="AC13" s="791"/>
      <c r="AD13" s="791"/>
      <c r="AE13" s="791"/>
      <c r="AF13" s="791"/>
      <c r="AG13" s="791"/>
      <c r="AH13" s="791"/>
      <c r="AI13" s="792"/>
      <c r="AJ13" s="802">
        <v>1160.8</v>
      </c>
      <c r="AK13" s="803"/>
      <c r="AL13" s="803"/>
      <c r="AM13" s="803"/>
      <c r="AN13" s="803"/>
      <c r="AO13" s="803"/>
      <c r="AP13" s="803"/>
      <c r="AQ13" s="803"/>
      <c r="AR13" s="803"/>
      <c r="AS13" s="803"/>
      <c r="AT13" s="804"/>
      <c r="AU13" s="802">
        <v>159.13</v>
      </c>
      <c r="AV13" s="803"/>
      <c r="AW13" s="803"/>
      <c r="AX13" s="803"/>
      <c r="AY13" s="803"/>
      <c r="AZ13" s="803"/>
      <c r="BA13" s="803"/>
      <c r="BB13" s="803"/>
      <c r="BC13" s="803"/>
      <c r="BD13" s="804"/>
      <c r="BE13" s="802"/>
      <c r="BF13" s="803"/>
      <c r="BG13" s="803"/>
      <c r="BH13" s="803"/>
      <c r="BI13" s="803"/>
      <c r="BJ13" s="803"/>
      <c r="BK13" s="803"/>
      <c r="BL13" s="803"/>
      <c r="BM13" s="803"/>
      <c r="BN13" s="803"/>
      <c r="BO13" s="804"/>
      <c r="BP13" s="207">
        <v>214740.52</v>
      </c>
    </row>
    <row r="14" spans="1:68" ht="15.75">
      <c r="A14" s="592">
        <v>3</v>
      </c>
      <c r="B14" s="593"/>
      <c r="C14" s="593"/>
      <c r="D14" s="594"/>
      <c r="E14" s="790" t="s">
        <v>206</v>
      </c>
      <c r="F14" s="791"/>
      <c r="G14" s="791"/>
      <c r="H14" s="791"/>
      <c r="I14" s="791"/>
      <c r="J14" s="791"/>
      <c r="K14" s="791"/>
      <c r="L14" s="791"/>
      <c r="M14" s="791"/>
      <c r="N14" s="791"/>
      <c r="O14" s="791"/>
      <c r="P14" s="791"/>
      <c r="Q14" s="791"/>
      <c r="R14" s="791"/>
      <c r="S14" s="791"/>
      <c r="T14" s="791"/>
      <c r="U14" s="791"/>
      <c r="V14" s="791"/>
      <c r="W14" s="791"/>
      <c r="X14" s="791"/>
      <c r="Y14" s="791"/>
      <c r="Z14" s="791"/>
      <c r="AA14" s="791"/>
      <c r="AB14" s="791"/>
      <c r="AC14" s="791"/>
      <c r="AD14" s="791"/>
      <c r="AE14" s="791"/>
      <c r="AF14" s="791"/>
      <c r="AG14" s="791"/>
      <c r="AH14" s="791"/>
      <c r="AI14" s="792"/>
      <c r="AJ14" s="802">
        <v>165000</v>
      </c>
      <c r="AK14" s="803"/>
      <c r="AL14" s="803"/>
      <c r="AM14" s="803"/>
      <c r="AN14" s="803"/>
      <c r="AO14" s="803"/>
      <c r="AP14" s="803"/>
      <c r="AQ14" s="803"/>
      <c r="AR14" s="803"/>
      <c r="AS14" s="803"/>
      <c r="AT14" s="804"/>
      <c r="AU14" s="805">
        <v>6.2221</v>
      </c>
      <c r="AV14" s="806"/>
      <c r="AW14" s="806"/>
      <c r="AX14" s="806"/>
      <c r="AY14" s="806"/>
      <c r="AZ14" s="806"/>
      <c r="BA14" s="806"/>
      <c r="BB14" s="806"/>
      <c r="BC14" s="806"/>
      <c r="BD14" s="807"/>
      <c r="BE14" s="802"/>
      <c r="BF14" s="803"/>
      <c r="BG14" s="803"/>
      <c r="BH14" s="803"/>
      <c r="BI14" s="803"/>
      <c r="BJ14" s="803"/>
      <c r="BK14" s="803"/>
      <c r="BL14" s="803"/>
      <c r="BM14" s="803"/>
      <c r="BN14" s="803"/>
      <c r="BO14" s="804"/>
      <c r="BP14" s="207">
        <v>1047085.3</v>
      </c>
    </row>
    <row r="15" spans="1:68" ht="15.75">
      <c r="A15" s="592">
        <v>4</v>
      </c>
      <c r="B15" s="593"/>
      <c r="C15" s="593"/>
      <c r="D15" s="594"/>
      <c r="E15" s="790" t="s">
        <v>207</v>
      </c>
      <c r="F15" s="791"/>
      <c r="G15" s="791"/>
      <c r="H15" s="791"/>
      <c r="I15" s="791"/>
      <c r="J15" s="791"/>
      <c r="K15" s="791"/>
      <c r="L15" s="791"/>
      <c r="M15" s="791"/>
      <c r="N15" s="791"/>
      <c r="O15" s="791"/>
      <c r="P15" s="791"/>
      <c r="Q15" s="791"/>
      <c r="R15" s="791"/>
      <c r="S15" s="791"/>
      <c r="T15" s="791"/>
      <c r="U15" s="791"/>
      <c r="V15" s="791"/>
      <c r="W15" s="791"/>
      <c r="X15" s="791"/>
      <c r="Y15" s="791"/>
      <c r="Z15" s="791"/>
      <c r="AA15" s="791"/>
      <c r="AB15" s="791"/>
      <c r="AC15" s="791"/>
      <c r="AD15" s="791"/>
      <c r="AE15" s="791"/>
      <c r="AF15" s="791"/>
      <c r="AG15" s="791"/>
      <c r="AH15" s="791"/>
      <c r="AI15" s="792"/>
      <c r="AJ15" s="802">
        <v>2952.9</v>
      </c>
      <c r="AK15" s="803"/>
      <c r="AL15" s="803"/>
      <c r="AM15" s="803"/>
      <c r="AN15" s="803"/>
      <c r="AO15" s="803"/>
      <c r="AP15" s="803"/>
      <c r="AQ15" s="803"/>
      <c r="AR15" s="803"/>
      <c r="AS15" s="803"/>
      <c r="AT15" s="804"/>
      <c r="AU15" s="805">
        <v>78.69</v>
      </c>
      <c r="AV15" s="806"/>
      <c r="AW15" s="806"/>
      <c r="AX15" s="806"/>
      <c r="AY15" s="806"/>
      <c r="AZ15" s="806"/>
      <c r="BA15" s="806"/>
      <c r="BB15" s="806"/>
      <c r="BC15" s="806"/>
      <c r="BD15" s="807"/>
      <c r="BE15" s="802"/>
      <c r="BF15" s="803"/>
      <c r="BG15" s="803"/>
      <c r="BH15" s="803"/>
      <c r="BI15" s="803"/>
      <c r="BJ15" s="803"/>
      <c r="BK15" s="803"/>
      <c r="BL15" s="803"/>
      <c r="BM15" s="803"/>
      <c r="BN15" s="803"/>
      <c r="BO15" s="804"/>
      <c r="BP15" s="207">
        <v>232363.71</v>
      </c>
    </row>
    <row r="16" spans="1:68" ht="15.75">
      <c r="A16" s="592">
        <v>5</v>
      </c>
      <c r="B16" s="593"/>
      <c r="C16" s="593"/>
      <c r="D16" s="594"/>
      <c r="E16" s="790" t="s">
        <v>208</v>
      </c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792"/>
      <c r="AJ16" s="802">
        <v>4777.6</v>
      </c>
      <c r="AK16" s="803"/>
      <c r="AL16" s="803"/>
      <c r="AM16" s="803"/>
      <c r="AN16" s="803"/>
      <c r="AO16" s="803"/>
      <c r="AP16" s="803"/>
      <c r="AQ16" s="803"/>
      <c r="AR16" s="803"/>
      <c r="AS16" s="803"/>
      <c r="AT16" s="804"/>
      <c r="AU16" s="805">
        <v>19.21</v>
      </c>
      <c r="AV16" s="806"/>
      <c r="AW16" s="806"/>
      <c r="AX16" s="806"/>
      <c r="AY16" s="806"/>
      <c r="AZ16" s="806"/>
      <c r="BA16" s="806"/>
      <c r="BB16" s="806"/>
      <c r="BC16" s="806"/>
      <c r="BD16" s="807"/>
      <c r="BE16" s="802"/>
      <c r="BF16" s="803"/>
      <c r="BG16" s="803"/>
      <c r="BH16" s="803"/>
      <c r="BI16" s="803"/>
      <c r="BJ16" s="803"/>
      <c r="BK16" s="803"/>
      <c r="BL16" s="803"/>
      <c r="BM16" s="803"/>
      <c r="BN16" s="803"/>
      <c r="BO16" s="804"/>
      <c r="BP16" s="207">
        <f>AJ16*AU16</f>
        <v>91777.69600000001</v>
      </c>
    </row>
    <row r="17" spans="1:68" ht="15.75">
      <c r="A17" s="595"/>
      <c r="B17" s="596"/>
      <c r="C17" s="596"/>
      <c r="D17" s="597"/>
      <c r="E17" s="603" t="s">
        <v>7</v>
      </c>
      <c r="F17" s="604"/>
      <c r="G17" s="604"/>
      <c r="H17" s="604"/>
      <c r="I17" s="604"/>
      <c r="J17" s="604"/>
      <c r="K17" s="604"/>
      <c r="L17" s="604"/>
      <c r="M17" s="604"/>
      <c r="N17" s="604"/>
      <c r="O17" s="604"/>
      <c r="P17" s="604"/>
      <c r="Q17" s="604"/>
      <c r="R17" s="604"/>
      <c r="S17" s="604"/>
      <c r="T17" s="604"/>
      <c r="U17" s="604"/>
      <c r="V17" s="604"/>
      <c r="W17" s="604"/>
      <c r="X17" s="604"/>
      <c r="Y17" s="604"/>
      <c r="Z17" s="604"/>
      <c r="AA17" s="604"/>
      <c r="AB17" s="604"/>
      <c r="AC17" s="604"/>
      <c r="AD17" s="604"/>
      <c r="AE17" s="604"/>
      <c r="AF17" s="604"/>
      <c r="AG17" s="604"/>
      <c r="AH17" s="604"/>
      <c r="AI17" s="605"/>
      <c r="AJ17" s="606" t="s">
        <v>8</v>
      </c>
      <c r="AK17" s="545"/>
      <c r="AL17" s="545"/>
      <c r="AM17" s="545"/>
      <c r="AN17" s="545"/>
      <c r="AO17" s="545"/>
      <c r="AP17" s="545"/>
      <c r="AQ17" s="545"/>
      <c r="AR17" s="545"/>
      <c r="AS17" s="545"/>
      <c r="AT17" s="607"/>
      <c r="AU17" s="606" t="s">
        <v>8</v>
      </c>
      <c r="AV17" s="545"/>
      <c r="AW17" s="545"/>
      <c r="AX17" s="545"/>
      <c r="AY17" s="545"/>
      <c r="AZ17" s="545"/>
      <c r="BA17" s="545"/>
      <c r="BB17" s="545"/>
      <c r="BC17" s="545"/>
      <c r="BD17" s="607"/>
      <c r="BE17" s="606" t="s">
        <v>8</v>
      </c>
      <c r="BF17" s="545"/>
      <c r="BG17" s="545"/>
      <c r="BH17" s="545"/>
      <c r="BI17" s="545"/>
      <c r="BJ17" s="545"/>
      <c r="BK17" s="545"/>
      <c r="BL17" s="545"/>
      <c r="BM17" s="545"/>
      <c r="BN17" s="545"/>
      <c r="BO17" s="607"/>
      <c r="BP17" s="105">
        <f>SUM(BP12:BP16)</f>
        <v>4937898.316000001</v>
      </c>
    </row>
    <row r="18" spans="1:68" ht="9" customHeight="1">
      <c r="A18" s="23"/>
      <c r="B18" s="23"/>
      <c r="C18" s="23"/>
      <c r="D18" s="23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21"/>
    </row>
    <row r="19" spans="1:68" ht="30.75" customHeight="1">
      <c r="A19" s="777" t="s">
        <v>1019</v>
      </c>
      <c r="B19" s="777"/>
      <c r="C19" s="777"/>
      <c r="D19" s="777"/>
      <c r="E19" s="777"/>
      <c r="F19" s="777"/>
      <c r="G19" s="777"/>
      <c r="H19" s="777"/>
      <c r="I19" s="777"/>
      <c r="J19" s="777"/>
      <c r="K19" s="777"/>
      <c r="L19" s="777"/>
      <c r="M19" s="777"/>
      <c r="N19" s="777"/>
      <c r="O19" s="777"/>
      <c r="P19" s="777"/>
      <c r="Q19" s="777"/>
      <c r="R19" s="777"/>
      <c r="S19" s="777"/>
      <c r="T19" s="777"/>
      <c r="U19" s="777"/>
      <c r="V19" s="777"/>
      <c r="W19" s="777"/>
      <c r="X19" s="777"/>
      <c r="Y19" s="777"/>
      <c r="Z19" s="777"/>
      <c r="AA19" s="777"/>
      <c r="AB19" s="777"/>
      <c r="AC19" s="777"/>
      <c r="AD19" s="777"/>
      <c r="AE19" s="777"/>
      <c r="AF19" s="777"/>
      <c r="AG19" s="777"/>
      <c r="AH19" s="777"/>
      <c r="AI19" s="777"/>
      <c r="AJ19" s="777"/>
      <c r="AK19" s="777"/>
      <c r="AL19" s="777"/>
      <c r="AM19" s="777"/>
      <c r="AN19" s="777"/>
      <c r="AO19" s="777"/>
      <c r="AP19" s="777"/>
      <c r="AQ19" s="777"/>
      <c r="AR19" s="777"/>
      <c r="AS19" s="777"/>
      <c r="AT19" s="777"/>
      <c r="AU19" s="777"/>
      <c r="AV19" s="777"/>
      <c r="AW19" s="777"/>
      <c r="AX19" s="777"/>
      <c r="AY19" s="777"/>
      <c r="AZ19" s="777"/>
      <c r="BA19" s="777"/>
      <c r="BB19" s="777"/>
      <c r="BC19" s="777"/>
      <c r="BD19" s="777"/>
      <c r="BE19" s="777"/>
      <c r="BF19" s="777"/>
      <c r="BG19" s="777"/>
      <c r="BH19" s="777"/>
      <c r="BI19" s="777"/>
      <c r="BJ19" s="777"/>
      <c r="BK19" s="777"/>
      <c r="BL19" s="777"/>
      <c r="BM19" s="777"/>
      <c r="BN19" s="777"/>
      <c r="BO19" s="777"/>
      <c r="BP19" s="777"/>
    </row>
    <row r="20" spans="1:68" ht="30" customHeight="1">
      <c r="A20" s="777"/>
      <c r="B20" s="777"/>
      <c r="C20" s="777"/>
      <c r="D20" s="777"/>
      <c r="E20" s="777"/>
      <c r="F20" s="777"/>
      <c r="G20" s="777"/>
      <c r="H20" s="777"/>
      <c r="I20" s="777"/>
      <c r="J20" s="777"/>
      <c r="K20" s="777"/>
      <c r="L20" s="777"/>
      <c r="M20" s="777"/>
      <c r="N20" s="777"/>
      <c r="O20" s="777"/>
      <c r="P20" s="777"/>
      <c r="Q20" s="777"/>
      <c r="R20" s="777"/>
      <c r="S20" s="777"/>
      <c r="T20" s="777"/>
      <c r="U20" s="777"/>
      <c r="V20" s="777"/>
      <c r="W20" s="777"/>
      <c r="X20" s="777"/>
      <c r="Y20" s="777"/>
      <c r="Z20" s="777"/>
      <c r="AA20" s="777"/>
      <c r="AB20" s="777"/>
      <c r="AC20" s="777"/>
      <c r="AD20" s="777"/>
      <c r="AE20" s="777"/>
      <c r="AF20" s="777"/>
      <c r="AG20" s="777"/>
      <c r="AH20" s="777"/>
      <c r="AI20" s="777"/>
      <c r="AJ20" s="777"/>
      <c r="AK20" s="777"/>
      <c r="AL20" s="777"/>
      <c r="AM20" s="777"/>
      <c r="AN20" s="777"/>
      <c r="AO20" s="777"/>
      <c r="AP20" s="777"/>
      <c r="AQ20" s="777"/>
      <c r="AR20" s="777"/>
      <c r="AS20" s="777"/>
      <c r="AT20" s="777"/>
      <c r="AU20" s="777"/>
      <c r="AV20" s="777"/>
      <c r="AW20" s="777"/>
      <c r="AX20" s="777"/>
      <c r="AY20" s="777"/>
      <c r="AZ20" s="777"/>
      <c r="BA20" s="777"/>
      <c r="BB20" s="777"/>
      <c r="BC20" s="777"/>
      <c r="BD20" s="777"/>
      <c r="BE20" s="777"/>
      <c r="BF20" s="777"/>
      <c r="BG20" s="777"/>
      <c r="BH20" s="777"/>
      <c r="BI20" s="777"/>
      <c r="BJ20" s="777"/>
      <c r="BK20" s="777"/>
      <c r="BL20" s="777"/>
      <c r="BM20" s="777"/>
      <c r="BN20" s="777"/>
      <c r="BO20" s="777"/>
      <c r="BP20" s="777"/>
    </row>
    <row r="21" spans="1:68" ht="17.25" customHeight="1">
      <c r="A21" s="777" t="s">
        <v>1000</v>
      </c>
      <c r="B21" s="777"/>
      <c r="C21" s="777"/>
      <c r="D21" s="777"/>
      <c r="E21" s="777"/>
      <c r="F21" s="777"/>
      <c r="G21" s="777"/>
      <c r="H21" s="777"/>
      <c r="I21" s="777"/>
      <c r="J21" s="777"/>
      <c r="K21" s="777"/>
      <c r="L21" s="777"/>
      <c r="M21" s="777"/>
      <c r="N21" s="777"/>
      <c r="O21" s="777"/>
      <c r="P21" s="777"/>
      <c r="Q21" s="777"/>
      <c r="R21" s="777"/>
      <c r="S21" s="777"/>
      <c r="T21" s="777"/>
      <c r="U21" s="777"/>
      <c r="V21" s="777"/>
      <c r="W21" s="777"/>
      <c r="X21" s="777"/>
      <c r="Y21" s="777"/>
      <c r="Z21" s="777"/>
      <c r="AA21" s="777"/>
      <c r="AB21" s="777"/>
      <c r="AC21" s="777"/>
      <c r="AD21" s="777"/>
      <c r="AE21" s="777"/>
      <c r="AF21" s="777"/>
      <c r="AG21" s="777"/>
      <c r="AH21" s="777"/>
      <c r="AI21" s="777"/>
      <c r="AJ21" s="777"/>
      <c r="AK21" s="777"/>
      <c r="AL21" s="777"/>
      <c r="AM21" s="777"/>
      <c r="AN21" s="777"/>
      <c r="AO21" s="777"/>
      <c r="AP21" s="777"/>
      <c r="AQ21" s="777"/>
      <c r="AR21" s="777"/>
      <c r="AS21" s="777"/>
      <c r="AT21" s="777"/>
      <c r="AU21" s="777"/>
      <c r="AV21" s="777"/>
      <c r="AW21" s="777"/>
      <c r="AX21" s="777"/>
      <c r="AY21" s="777"/>
      <c r="AZ21" s="777"/>
      <c r="BA21" s="777"/>
      <c r="BB21" s="777"/>
      <c r="BC21" s="777"/>
      <c r="BD21" s="777"/>
      <c r="BE21" s="777"/>
      <c r="BF21" s="777"/>
      <c r="BG21" s="777"/>
      <c r="BH21" s="777"/>
      <c r="BI21" s="777"/>
      <c r="BJ21" s="777"/>
      <c r="BK21" s="777"/>
      <c r="BL21" s="777"/>
      <c r="BM21" s="777"/>
      <c r="BN21" s="777"/>
      <c r="BO21" s="777"/>
      <c r="BP21" s="777"/>
    </row>
    <row r="22" spans="1:68" ht="17.25" customHeight="1">
      <c r="A22" s="199"/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</row>
    <row r="23" spans="1:68" ht="57.75" customHeight="1">
      <c r="A23" s="801" t="s">
        <v>786</v>
      </c>
      <c r="B23" s="801"/>
      <c r="C23" s="801"/>
      <c r="D23" s="801"/>
      <c r="E23" s="801"/>
      <c r="F23" s="801"/>
      <c r="G23" s="801"/>
      <c r="H23" s="801"/>
      <c r="I23" s="801"/>
      <c r="J23" s="801"/>
      <c r="K23" s="801"/>
      <c r="L23" s="801"/>
      <c r="M23" s="801"/>
      <c r="N23" s="801"/>
      <c r="O23" s="801"/>
      <c r="P23" s="801"/>
      <c r="Q23" s="801"/>
      <c r="R23" s="801"/>
      <c r="S23" s="801"/>
      <c r="T23" s="801"/>
      <c r="U23" s="801"/>
      <c r="V23" s="801"/>
      <c r="W23" s="801"/>
      <c r="X23" s="801"/>
      <c r="Y23" s="801"/>
      <c r="Z23" s="801"/>
      <c r="AA23" s="801"/>
      <c r="AB23" s="801"/>
      <c r="AC23" s="801"/>
      <c r="AD23" s="801"/>
      <c r="AE23" s="801"/>
      <c r="AF23" s="801"/>
      <c r="AG23" s="801"/>
      <c r="AH23" s="801"/>
      <c r="AI23" s="801"/>
      <c r="AJ23" s="801"/>
      <c r="AK23" s="801"/>
      <c r="AL23" s="801"/>
      <c r="AM23" s="801"/>
      <c r="AN23" s="801"/>
      <c r="AO23" s="801"/>
      <c r="AP23" s="801"/>
      <c r="AQ23" s="801"/>
      <c r="AR23" s="801"/>
      <c r="AS23" s="801"/>
      <c r="AT23" s="801"/>
      <c r="AU23" s="801"/>
      <c r="AV23" s="801"/>
      <c r="AW23" s="801"/>
      <c r="AX23" s="801"/>
      <c r="AY23" s="801"/>
      <c r="AZ23" s="801"/>
      <c r="BA23" s="801"/>
      <c r="BB23" s="801"/>
      <c r="BC23" s="801"/>
      <c r="BD23" s="801"/>
      <c r="BE23" s="801"/>
      <c r="BF23" s="801"/>
      <c r="BG23" s="801"/>
      <c r="BH23" s="801"/>
      <c r="BI23" s="801"/>
      <c r="BJ23" s="801"/>
      <c r="BK23" s="801"/>
      <c r="BL23" s="801"/>
      <c r="BM23" s="801"/>
      <c r="BN23" s="801"/>
      <c r="BO23" s="801"/>
      <c r="BP23" s="801"/>
    </row>
    <row r="24" spans="1:68" ht="17.25" customHeight="1">
      <c r="A24" s="811"/>
      <c r="B24" s="811"/>
      <c r="C24" s="811"/>
      <c r="D24" s="811"/>
      <c r="E24" s="811"/>
      <c r="F24" s="811"/>
      <c r="G24" s="811"/>
      <c r="H24" s="811"/>
      <c r="I24" s="811"/>
      <c r="J24" s="811"/>
      <c r="K24" s="811"/>
      <c r="L24" s="811"/>
      <c r="M24" s="811"/>
      <c r="N24" s="811"/>
      <c r="O24" s="811"/>
      <c r="P24" s="811"/>
      <c r="Q24" s="811"/>
      <c r="R24" s="811"/>
      <c r="S24" s="811"/>
      <c r="T24" s="811"/>
      <c r="U24" s="811"/>
      <c r="V24" s="811"/>
      <c r="W24" s="811"/>
      <c r="X24" s="811"/>
      <c r="Y24" s="811"/>
      <c r="Z24" s="811"/>
      <c r="AA24" s="811"/>
      <c r="AB24" s="811"/>
      <c r="AC24" s="811"/>
      <c r="AD24" s="811"/>
      <c r="AE24" s="811"/>
      <c r="AF24" s="811"/>
      <c r="AG24" s="811"/>
      <c r="AH24" s="811"/>
      <c r="AI24" s="811"/>
      <c r="AJ24" s="811"/>
      <c r="AK24" s="811"/>
      <c r="AL24" s="811"/>
      <c r="AM24" s="811"/>
      <c r="AN24" s="811"/>
      <c r="AO24" s="811"/>
      <c r="AP24" s="811"/>
      <c r="AQ24" s="811"/>
      <c r="AR24" s="811"/>
      <c r="AS24" s="811"/>
      <c r="AT24" s="811"/>
      <c r="AU24" s="811"/>
      <c r="AV24" s="811"/>
      <c r="AW24" s="811"/>
      <c r="AX24" s="811"/>
      <c r="AY24" s="811"/>
      <c r="AZ24" s="811"/>
      <c r="BA24" s="811"/>
      <c r="BB24" s="811"/>
      <c r="BC24" s="811"/>
      <c r="BD24" s="811"/>
      <c r="BE24" s="811"/>
      <c r="BF24" s="811"/>
      <c r="BG24" s="811"/>
      <c r="BH24" s="811"/>
      <c r="BI24" s="811"/>
      <c r="BJ24" s="811"/>
      <c r="BK24" s="811"/>
      <c r="BL24" s="811"/>
      <c r="BM24" s="811"/>
      <c r="BN24" s="811"/>
      <c r="BO24" s="811"/>
      <c r="BP24" s="811"/>
    </row>
    <row r="25" spans="1:68" ht="17.25" customHeight="1">
      <c r="A25" s="6" t="s">
        <v>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780" t="s">
        <v>73</v>
      </c>
      <c r="T25" s="780"/>
      <c r="U25" s="780"/>
      <c r="V25" s="780"/>
      <c r="W25" s="780"/>
      <c r="X25" s="780"/>
      <c r="Y25" s="780"/>
      <c r="Z25" s="780"/>
      <c r="AA25" s="780"/>
      <c r="AB25" s="780"/>
      <c r="AC25" s="780"/>
      <c r="AD25" s="780"/>
      <c r="AE25" s="780"/>
      <c r="AF25" s="780"/>
      <c r="AG25" s="780"/>
      <c r="AH25" s="780"/>
      <c r="AI25" s="780"/>
      <c r="AJ25" s="780"/>
      <c r="AK25" s="780"/>
      <c r="AL25" s="780"/>
      <c r="AM25" s="780"/>
      <c r="AN25" s="780"/>
      <c r="AO25" s="780"/>
      <c r="AP25" s="780"/>
      <c r="AQ25" s="780"/>
      <c r="AR25" s="780"/>
      <c r="AS25" s="780"/>
      <c r="AT25" s="780"/>
      <c r="AU25" s="780"/>
      <c r="AV25" s="780"/>
      <c r="AW25" s="780"/>
      <c r="AX25" s="780"/>
      <c r="AY25" s="780"/>
      <c r="AZ25" s="780"/>
      <c r="BA25" s="780"/>
      <c r="BB25" s="780"/>
      <c r="BC25" s="780"/>
      <c r="BD25" s="780"/>
      <c r="BE25" s="780"/>
      <c r="BF25" s="780"/>
      <c r="BG25" s="780"/>
      <c r="BH25" s="780"/>
      <c r="BI25" s="780"/>
      <c r="BJ25" s="780"/>
      <c r="BK25" s="780"/>
      <c r="BL25" s="780"/>
      <c r="BM25" s="780"/>
      <c r="BN25" s="780"/>
      <c r="BO25" s="780"/>
      <c r="BP25" s="780"/>
    </row>
    <row r="26" spans="1:68" ht="17.25" customHeight="1">
      <c r="A26" s="6" t="s">
        <v>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604" t="s">
        <v>529</v>
      </c>
      <c r="AI26" s="604"/>
      <c r="AJ26" s="604"/>
      <c r="AK26" s="604"/>
      <c r="AL26" s="604"/>
      <c r="AM26" s="604"/>
      <c r="AN26" s="604"/>
      <c r="AO26" s="604"/>
      <c r="AP26" s="604"/>
      <c r="AQ26" s="604"/>
      <c r="AR26" s="604"/>
      <c r="AS26" s="604"/>
      <c r="AT26" s="604"/>
      <c r="AU26" s="604"/>
      <c r="AV26" s="604"/>
      <c r="AW26" s="604"/>
      <c r="AX26" s="604"/>
      <c r="AY26" s="604"/>
      <c r="AZ26" s="604"/>
      <c r="BA26" s="604"/>
      <c r="BB26" s="604"/>
      <c r="BC26" s="604"/>
      <c r="BD26" s="604"/>
      <c r="BE26" s="604"/>
      <c r="BF26" s="604"/>
      <c r="BG26" s="604"/>
      <c r="BH26" s="604"/>
      <c r="BI26" s="604"/>
      <c r="BJ26" s="604"/>
      <c r="BK26" s="604"/>
      <c r="BL26" s="604"/>
      <c r="BM26" s="604"/>
      <c r="BN26" s="604"/>
      <c r="BO26" s="604"/>
      <c r="BP26" s="604"/>
    </row>
    <row r="27" ht="7.5" customHeight="1"/>
    <row r="28" spans="1:68" ht="30" customHeight="1">
      <c r="A28" s="583" t="s">
        <v>125</v>
      </c>
      <c r="B28" s="584"/>
      <c r="C28" s="584"/>
      <c r="D28" s="585"/>
      <c r="E28" s="461" t="s">
        <v>36</v>
      </c>
      <c r="F28" s="462"/>
      <c r="G28" s="462"/>
      <c r="H28" s="462"/>
      <c r="I28" s="462"/>
      <c r="J28" s="462"/>
      <c r="K28" s="462"/>
      <c r="L28" s="462"/>
      <c r="M28" s="462"/>
      <c r="N28" s="462"/>
      <c r="O28" s="462"/>
      <c r="P28" s="462"/>
      <c r="Q28" s="462"/>
      <c r="R28" s="462"/>
      <c r="S28" s="462"/>
      <c r="T28" s="462"/>
      <c r="U28" s="462"/>
      <c r="V28" s="462"/>
      <c r="W28" s="462"/>
      <c r="X28" s="462"/>
      <c r="Y28" s="462"/>
      <c r="Z28" s="462"/>
      <c r="AA28" s="462"/>
      <c r="AB28" s="462"/>
      <c r="AC28" s="462"/>
      <c r="AD28" s="462"/>
      <c r="AE28" s="462"/>
      <c r="AF28" s="462"/>
      <c r="AG28" s="462"/>
      <c r="AH28" s="462"/>
      <c r="AI28" s="462"/>
      <c r="AJ28" s="462"/>
      <c r="AK28" s="462"/>
      <c r="AL28" s="462"/>
      <c r="AM28" s="462"/>
      <c r="AN28" s="462"/>
      <c r="AO28" s="462"/>
      <c r="AP28" s="462"/>
      <c r="AQ28" s="463"/>
      <c r="AR28" s="461" t="s">
        <v>12</v>
      </c>
      <c r="AS28" s="462"/>
      <c r="AT28" s="462"/>
      <c r="AU28" s="462"/>
      <c r="AV28" s="462"/>
      <c r="AW28" s="462"/>
      <c r="AX28" s="462"/>
      <c r="AY28" s="462"/>
      <c r="AZ28" s="462"/>
      <c r="BA28" s="462"/>
      <c r="BB28" s="462"/>
      <c r="BC28" s="463"/>
      <c r="BD28" s="583" t="s">
        <v>531</v>
      </c>
      <c r="BE28" s="584"/>
      <c r="BF28" s="584"/>
      <c r="BG28" s="584"/>
      <c r="BH28" s="584"/>
      <c r="BI28" s="584"/>
      <c r="BJ28" s="584"/>
      <c r="BK28" s="584"/>
      <c r="BL28" s="584"/>
      <c r="BM28" s="584"/>
      <c r="BN28" s="585"/>
      <c r="BO28" s="583" t="s">
        <v>532</v>
      </c>
      <c r="BP28" s="585"/>
    </row>
    <row r="29" spans="1:68" ht="17.25" customHeight="1">
      <c r="A29" s="553">
        <v>1</v>
      </c>
      <c r="B29" s="554"/>
      <c r="C29" s="554"/>
      <c r="D29" s="555"/>
      <c r="E29" s="553">
        <v>2</v>
      </c>
      <c r="F29" s="554"/>
      <c r="G29" s="554"/>
      <c r="H29" s="554"/>
      <c r="I29" s="554"/>
      <c r="J29" s="554"/>
      <c r="K29" s="554"/>
      <c r="L29" s="554"/>
      <c r="M29" s="554"/>
      <c r="N29" s="554"/>
      <c r="O29" s="554"/>
      <c r="P29" s="554"/>
      <c r="Q29" s="554"/>
      <c r="R29" s="554"/>
      <c r="S29" s="554"/>
      <c r="T29" s="554"/>
      <c r="U29" s="554"/>
      <c r="V29" s="554"/>
      <c r="W29" s="554"/>
      <c r="X29" s="554"/>
      <c r="Y29" s="554"/>
      <c r="Z29" s="554"/>
      <c r="AA29" s="554"/>
      <c r="AB29" s="554"/>
      <c r="AC29" s="554"/>
      <c r="AD29" s="554"/>
      <c r="AE29" s="554"/>
      <c r="AF29" s="554"/>
      <c r="AG29" s="554"/>
      <c r="AH29" s="554"/>
      <c r="AI29" s="554"/>
      <c r="AJ29" s="554"/>
      <c r="AK29" s="554"/>
      <c r="AL29" s="554"/>
      <c r="AM29" s="554"/>
      <c r="AN29" s="554"/>
      <c r="AO29" s="554"/>
      <c r="AP29" s="554"/>
      <c r="AQ29" s="555"/>
      <c r="AR29" s="553">
        <v>4</v>
      </c>
      <c r="AS29" s="554"/>
      <c r="AT29" s="554"/>
      <c r="AU29" s="554"/>
      <c r="AV29" s="554"/>
      <c r="AW29" s="554"/>
      <c r="AX29" s="554"/>
      <c r="AY29" s="554"/>
      <c r="AZ29" s="554"/>
      <c r="BA29" s="554"/>
      <c r="BB29" s="554"/>
      <c r="BC29" s="555"/>
      <c r="BD29" s="553">
        <v>5</v>
      </c>
      <c r="BE29" s="554"/>
      <c r="BF29" s="554"/>
      <c r="BG29" s="554"/>
      <c r="BH29" s="554"/>
      <c r="BI29" s="554"/>
      <c r="BJ29" s="554"/>
      <c r="BK29" s="554"/>
      <c r="BL29" s="554"/>
      <c r="BM29" s="554"/>
      <c r="BN29" s="555"/>
      <c r="BO29" s="553">
        <v>6</v>
      </c>
      <c r="BP29" s="555"/>
    </row>
    <row r="30" spans="1:68" ht="31.5" customHeight="1">
      <c r="A30" s="699">
        <v>1</v>
      </c>
      <c r="B30" s="700"/>
      <c r="C30" s="700"/>
      <c r="D30" s="701"/>
      <c r="E30" s="812" t="s">
        <v>530</v>
      </c>
      <c r="F30" s="813"/>
      <c r="G30" s="813"/>
      <c r="H30" s="813"/>
      <c r="I30" s="813"/>
      <c r="J30" s="813"/>
      <c r="K30" s="813"/>
      <c r="L30" s="813"/>
      <c r="M30" s="813"/>
      <c r="N30" s="813"/>
      <c r="O30" s="813"/>
      <c r="P30" s="813"/>
      <c r="Q30" s="813"/>
      <c r="R30" s="813"/>
      <c r="S30" s="813"/>
      <c r="T30" s="813"/>
      <c r="U30" s="813"/>
      <c r="V30" s="813"/>
      <c r="W30" s="813"/>
      <c r="X30" s="813"/>
      <c r="Y30" s="813"/>
      <c r="Z30" s="813"/>
      <c r="AA30" s="813"/>
      <c r="AB30" s="813"/>
      <c r="AC30" s="813"/>
      <c r="AD30" s="813"/>
      <c r="AE30" s="813"/>
      <c r="AF30" s="813"/>
      <c r="AG30" s="813"/>
      <c r="AH30" s="813"/>
      <c r="AI30" s="813"/>
      <c r="AJ30" s="813"/>
      <c r="AK30" s="813"/>
      <c r="AL30" s="813"/>
      <c r="AM30" s="813"/>
      <c r="AN30" s="813"/>
      <c r="AO30" s="813"/>
      <c r="AP30" s="813"/>
      <c r="AQ30" s="814"/>
      <c r="AR30" s="598"/>
      <c r="AS30" s="599"/>
      <c r="AT30" s="599"/>
      <c r="AU30" s="599"/>
      <c r="AV30" s="599"/>
      <c r="AW30" s="599"/>
      <c r="AX30" s="599"/>
      <c r="AY30" s="599"/>
      <c r="AZ30" s="599"/>
      <c r="BA30" s="599"/>
      <c r="BB30" s="599"/>
      <c r="BC30" s="600"/>
      <c r="BD30" s="598"/>
      <c r="BE30" s="599"/>
      <c r="BF30" s="599"/>
      <c r="BG30" s="599"/>
      <c r="BH30" s="599"/>
      <c r="BI30" s="599"/>
      <c r="BJ30" s="599"/>
      <c r="BK30" s="599"/>
      <c r="BL30" s="599"/>
      <c r="BM30" s="599"/>
      <c r="BN30" s="600"/>
      <c r="BO30" s="815"/>
      <c r="BP30" s="816"/>
    </row>
    <row r="31" spans="1:68" ht="17.25" customHeight="1">
      <c r="A31" s="595"/>
      <c r="B31" s="596"/>
      <c r="C31" s="596"/>
      <c r="D31" s="597"/>
      <c r="E31" s="603" t="s">
        <v>7</v>
      </c>
      <c r="F31" s="604"/>
      <c r="G31" s="604"/>
      <c r="H31" s="604"/>
      <c r="I31" s="604"/>
      <c r="J31" s="604"/>
      <c r="K31" s="604"/>
      <c r="L31" s="604"/>
      <c r="M31" s="604"/>
      <c r="N31" s="604"/>
      <c r="O31" s="604"/>
      <c r="P31" s="604"/>
      <c r="Q31" s="604"/>
      <c r="R31" s="604"/>
      <c r="S31" s="604"/>
      <c r="T31" s="604"/>
      <c r="U31" s="604"/>
      <c r="V31" s="604"/>
      <c r="W31" s="604"/>
      <c r="X31" s="604"/>
      <c r="Y31" s="604"/>
      <c r="Z31" s="604"/>
      <c r="AA31" s="604"/>
      <c r="AB31" s="604"/>
      <c r="AC31" s="604"/>
      <c r="AD31" s="604"/>
      <c r="AE31" s="604"/>
      <c r="AF31" s="604"/>
      <c r="AG31" s="604"/>
      <c r="AH31" s="604"/>
      <c r="AI31" s="604"/>
      <c r="AJ31" s="604"/>
      <c r="AK31" s="604"/>
      <c r="AL31" s="604"/>
      <c r="AM31" s="604"/>
      <c r="AN31" s="604"/>
      <c r="AO31" s="604"/>
      <c r="AP31" s="604"/>
      <c r="AQ31" s="605"/>
      <c r="AR31" s="606" t="s">
        <v>8</v>
      </c>
      <c r="AS31" s="545"/>
      <c r="AT31" s="545"/>
      <c r="AU31" s="545"/>
      <c r="AV31" s="545"/>
      <c r="AW31" s="545"/>
      <c r="AX31" s="545"/>
      <c r="AY31" s="545"/>
      <c r="AZ31" s="545"/>
      <c r="BA31" s="545"/>
      <c r="BB31" s="545"/>
      <c r="BC31" s="607"/>
      <c r="BD31" s="606" t="s">
        <v>8</v>
      </c>
      <c r="BE31" s="545"/>
      <c r="BF31" s="545"/>
      <c r="BG31" s="545"/>
      <c r="BH31" s="545"/>
      <c r="BI31" s="545"/>
      <c r="BJ31" s="545"/>
      <c r="BK31" s="545"/>
      <c r="BL31" s="545"/>
      <c r="BM31" s="545"/>
      <c r="BN31" s="607"/>
      <c r="BO31" s="817">
        <f>BO30</f>
        <v>0</v>
      </c>
      <c r="BP31" s="818"/>
    </row>
    <row r="32" spans="1:68" ht="17.25" customHeight="1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</row>
    <row r="33" spans="1:68" ht="17.25" customHeight="1">
      <c r="A33" s="608" t="s">
        <v>209</v>
      </c>
      <c r="B33" s="608"/>
      <c r="C33" s="608"/>
      <c r="D33" s="608"/>
      <c r="E33" s="608"/>
      <c r="F33" s="608"/>
      <c r="G33" s="608"/>
      <c r="H33" s="608"/>
      <c r="I33" s="608"/>
      <c r="J33" s="608"/>
      <c r="K33" s="608"/>
      <c r="L33" s="608"/>
      <c r="M33" s="608"/>
      <c r="N33" s="608"/>
      <c r="O33" s="608"/>
      <c r="P33" s="608"/>
      <c r="Q33" s="608"/>
      <c r="R33" s="608"/>
      <c r="S33" s="608"/>
      <c r="T33" s="608"/>
      <c r="U33" s="608"/>
      <c r="V33" s="608"/>
      <c r="W33" s="608"/>
      <c r="X33" s="608"/>
      <c r="Y33" s="608"/>
      <c r="Z33" s="608"/>
      <c r="AA33" s="608"/>
      <c r="AB33" s="608"/>
      <c r="AC33" s="608"/>
      <c r="AD33" s="608"/>
      <c r="AE33" s="608"/>
      <c r="AF33" s="608"/>
      <c r="AG33" s="608"/>
      <c r="AH33" s="608"/>
      <c r="AI33" s="608"/>
      <c r="AJ33" s="608"/>
      <c r="AK33" s="608"/>
      <c r="AL33" s="608"/>
      <c r="AM33" s="608"/>
      <c r="AN33" s="608"/>
      <c r="AO33" s="608"/>
      <c r="AP33" s="608"/>
      <c r="AQ33" s="608"/>
      <c r="AR33" s="608"/>
      <c r="AS33" s="608"/>
      <c r="AT33" s="608"/>
      <c r="AU33" s="608"/>
      <c r="AV33" s="608"/>
      <c r="AW33" s="608"/>
      <c r="AX33" s="608"/>
      <c r="AY33" s="608"/>
      <c r="AZ33" s="608"/>
      <c r="BA33" s="570">
        <f>BP17+BP31</f>
        <v>4937898.316000001</v>
      </c>
      <c r="BB33" s="570"/>
      <c r="BC33" s="570"/>
      <c r="BD33" s="570"/>
      <c r="BE33" s="570"/>
      <c r="BF33" s="570"/>
      <c r="BG33" s="570"/>
      <c r="BH33" s="570"/>
      <c r="BI33" s="570"/>
      <c r="BJ33" s="570"/>
      <c r="BK33" s="570"/>
      <c r="BL33" s="570"/>
      <c r="BM33" s="570"/>
      <c r="BN33" s="570"/>
      <c r="BO33" s="570"/>
      <c r="BP33" s="55" t="s">
        <v>11</v>
      </c>
    </row>
    <row r="34" spans="1:68" ht="17.25" customHeight="1">
      <c r="A34" s="23"/>
      <c r="B34" s="23"/>
      <c r="C34" s="23"/>
      <c r="D34" s="23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21"/>
    </row>
    <row r="35" spans="1:68" s="6" customFormat="1" ht="31.5" customHeight="1" hidden="1">
      <c r="A35" s="561" t="s">
        <v>71</v>
      </c>
      <c r="B35" s="561"/>
      <c r="C35" s="561"/>
      <c r="D35" s="561"/>
      <c r="E35" s="561"/>
      <c r="F35" s="561"/>
      <c r="G35" s="561"/>
      <c r="H35" s="561"/>
      <c r="I35" s="561"/>
      <c r="J35" s="561"/>
      <c r="K35" s="561"/>
      <c r="L35" s="561"/>
      <c r="M35" s="561"/>
      <c r="N35" s="561"/>
      <c r="O35" s="561"/>
      <c r="P35" s="561"/>
      <c r="Q35" s="561"/>
      <c r="R35" s="561"/>
      <c r="S35" s="561"/>
      <c r="T35" s="561"/>
      <c r="U35" s="561"/>
      <c r="V35" s="561"/>
      <c r="W35" s="561"/>
      <c r="X35" s="561"/>
      <c r="Y35" s="561"/>
      <c r="Z35" s="561"/>
      <c r="AA35" s="561"/>
      <c r="AB35" s="561"/>
      <c r="AC35" s="561"/>
      <c r="AD35" s="561"/>
      <c r="AE35" s="561"/>
      <c r="AF35" s="561"/>
      <c r="AG35" s="561"/>
      <c r="AH35" s="561"/>
      <c r="AI35" s="561"/>
      <c r="AJ35" s="561"/>
      <c r="AK35" s="561"/>
      <c r="AL35" s="561"/>
      <c r="AM35" s="561"/>
      <c r="AN35" s="561"/>
      <c r="AO35" s="561"/>
      <c r="AP35" s="561"/>
      <c r="AQ35" s="561"/>
      <c r="AR35" s="561"/>
      <c r="AS35" s="561"/>
      <c r="AT35" s="561"/>
      <c r="AU35" s="561"/>
      <c r="AV35" s="561"/>
      <c r="AW35" s="561"/>
      <c r="AX35" s="561"/>
      <c r="AY35" s="561"/>
      <c r="AZ35" s="561"/>
      <c r="BA35" s="561"/>
      <c r="BB35" s="561"/>
      <c r="BC35" s="561"/>
      <c r="BD35" s="561"/>
      <c r="BE35" s="561"/>
      <c r="BF35" s="561"/>
      <c r="BG35" s="561"/>
      <c r="BH35" s="561"/>
      <c r="BI35" s="561"/>
      <c r="BJ35" s="561"/>
      <c r="BK35" s="561"/>
      <c r="BL35" s="561"/>
      <c r="BM35" s="561"/>
      <c r="BN35" s="561"/>
      <c r="BO35" s="561"/>
      <c r="BP35" s="561"/>
    </row>
    <row r="36" spans="1:68" s="6" customFormat="1" ht="7.5" customHeight="1" hidden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</row>
    <row r="37" spans="1:68" s="6" customFormat="1" ht="14.25" customHeight="1" hidden="1">
      <c r="A37" s="6" t="s">
        <v>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780" t="s">
        <v>73</v>
      </c>
      <c r="T37" s="780"/>
      <c r="U37" s="780"/>
      <c r="V37" s="780"/>
      <c r="W37" s="780"/>
      <c r="X37" s="780"/>
      <c r="Y37" s="780"/>
      <c r="Z37" s="780"/>
      <c r="AA37" s="780"/>
      <c r="AB37" s="780"/>
      <c r="AC37" s="780"/>
      <c r="AD37" s="780"/>
      <c r="AE37" s="780"/>
      <c r="AF37" s="780"/>
      <c r="AG37" s="780"/>
      <c r="AH37" s="780"/>
      <c r="AI37" s="780"/>
      <c r="AJ37" s="780"/>
      <c r="AK37" s="780"/>
      <c r="AL37" s="780"/>
      <c r="AM37" s="780"/>
      <c r="AN37" s="780"/>
      <c r="AO37" s="780"/>
      <c r="AP37" s="780"/>
      <c r="AQ37" s="780"/>
      <c r="AR37" s="780"/>
      <c r="AS37" s="780"/>
      <c r="AT37" s="780"/>
      <c r="AU37" s="780"/>
      <c r="AV37" s="780"/>
      <c r="AW37" s="780"/>
      <c r="AX37" s="780"/>
      <c r="AY37" s="780"/>
      <c r="AZ37" s="780"/>
      <c r="BA37" s="780"/>
      <c r="BB37" s="780"/>
      <c r="BC37" s="780"/>
      <c r="BD37" s="780"/>
      <c r="BE37" s="780"/>
      <c r="BF37" s="780"/>
      <c r="BG37" s="780"/>
      <c r="BH37" s="780"/>
      <c r="BI37" s="780"/>
      <c r="BJ37" s="780"/>
      <c r="BK37" s="780"/>
      <c r="BL37" s="780"/>
      <c r="BM37" s="780"/>
      <c r="BN37" s="780"/>
      <c r="BO37" s="780"/>
      <c r="BP37" s="780"/>
    </row>
    <row r="38" spans="1:68" s="6" customFormat="1" ht="12.75" customHeight="1" hidden="1">
      <c r="A38" s="6" t="s">
        <v>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604" t="s">
        <v>180</v>
      </c>
      <c r="AI38" s="604"/>
      <c r="AJ38" s="604"/>
      <c r="AK38" s="604"/>
      <c r="AL38" s="604"/>
      <c r="AM38" s="604"/>
      <c r="AN38" s="604"/>
      <c r="AO38" s="604"/>
      <c r="AP38" s="604"/>
      <c r="AQ38" s="604"/>
      <c r="AR38" s="604"/>
      <c r="AS38" s="604"/>
      <c r="AT38" s="604"/>
      <c r="AU38" s="604"/>
      <c r="AV38" s="604"/>
      <c r="AW38" s="604"/>
      <c r="AX38" s="604"/>
      <c r="AY38" s="604"/>
      <c r="AZ38" s="604"/>
      <c r="BA38" s="604"/>
      <c r="BB38" s="604"/>
      <c r="BC38" s="604"/>
      <c r="BD38" s="604"/>
      <c r="BE38" s="604"/>
      <c r="BF38" s="604"/>
      <c r="BG38" s="604"/>
      <c r="BH38" s="604"/>
      <c r="BI38" s="604"/>
      <c r="BJ38" s="604"/>
      <c r="BK38" s="604"/>
      <c r="BL38" s="604"/>
      <c r="BM38" s="604"/>
      <c r="BN38" s="604"/>
      <c r="BO38" s="604"/>
      <c r="BP38" s="604"/>
    </row>
    <row r="39" ht="12.75" hidden="1"/>
    <row r="40" spans="1:68" ht="12.75" hidden="1">
      <c r="A40" s="461" t="s">
        <v>4</v>
      </c>
      <c r="B40" s="462"/>
      <c r="C40" s="462"/>
      <c r="D40" s="463"/>
      <c r="E40" s="461" t="s">
        <v>36</v>
      </c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62"/>
      <c r="AF40" s="462"/>
      <c r="AG40" s="462"/>
      <c r="AH40" s="462"/>
      <c r="AI40" s="462"/>
      <c r="AJ40" s="462"/>
      <c r="AK40" s="462"/>
      <c r="AL40" s="462"/>
      <c r="AM40" s="462"/>
      <c r="AN40" s="462"/>
      <c r="AO40" s="462"/>
      <c r="AP40" s="462"/>
      <c r="AQ40" s="463"/>
      <c r="AR40" s="461" t="s">
        <v>12</v>
      </c>
      <c r="AS40" s="462"/>
      <c r="AT40" s="462"/>
      <c r="AU40" s="462"/>
      <c r="AV40" s="462"/>
      <c r="AW40" s="462"/>
      <c r="AX40" s="462"/>
      <c r="AY40" s="462"/>
      <c r="AZ40" s="462"/>
      <c r="BA40" s="462"/>
      <c r="BB40" s="462"/>
      <c r="BC40" s="463"/>
      <c r="BD40" s="461" t="s">
        <v>51</v>
      </c>
      <c r="BE40" s="462"/>
      <c r="BF40" s="462"/>
      <c r="BG40" s="462"/>
      <c r="BH40" s="462"/>
      <c r="BI40" s="462"/>
      <c r="BJ40" s="462"/>
      <c r="BK40" s="462"/>
      <c r="BL40" s="462"/>
      <c r="BM40" s="462"/>
      <c r="BN40" s="463"/>
      <c r="BO40" s="461" t="s">
        <v>42</v>
      </c>
      <c r="BP40" s="463"/>
    </row>
    <row r="41" spans="1:68" ht="12.75" hidden="1">
      <c r="A41" s="577" t="s">
        <v>5</v>
      </c>
      <c r="B41" s="578"/>
      <c r="C41" s="578"/>
      <c r="D41" s="579"/>
      <c r="E41" s="577"/>
      <c r="F41" s="578"/>
      <c r="G41" s="578"/>
      <c r="H41" s="578"/>
      <c r="I41" s="578"/>
      <c r="J41" s="578"/>
      <c r="K41" s="578"/>
      <c r="L41" s="578"/>
      <c r="M41" s="578"/>
      <c r="N41" s="578"/>
      <c r="O41" s="578"/>
      <c r="P41" s="578"/>
      <c r="Q41" s="578"/>
      <c r="R41" s="578"/>
      <c r="S41" s="578"/>
      <c r="T41" s="578"/>
      <c r="U41" s="578"/>
      <c r="V41" s="578"/>
      <c r="W41" s="578"/>
      <c r="X41" s="578"/>
      <c r="Y41" s="578"/>
      <c r="Z41" s="578"/>
      <c r="AA41" s="578"/>
      <c r="AB41" s="578"/>
      <c r="AC41" s="578"/>
      <c r="AD41" s="578"/>
      <c r="AE41" s="578"/>
      <c r="AF41" s="578"/>
      <c r="AG41" s="578"/>
      <c r="AH41" s="578"/>
      <c r="AI41" s="578"/>
      <c r="AJ41" s="578"/>
      <c r="AK41" s="578"/>
      <c r="AL41" s="578"/>
      <c r="AM41" s="578"/>
      <c r="AN41" s="578"/>
      <c r="AO41" s="578"/>
      <c r="AP41" s="578"/>
      <c r="AQ41" s="579"/>
      <c r="AR41" s="577"/>
      <c r="AS41" s="578"/>
      <c r="AT41" s="578"/>
      <c r="AU41" s="578"/>
      <c r="AV41" s="578"/>
      <c r="AW41" s="578"/>
      <c r="AX41" s="578"/>
      <c r="AY41" s="578"/>
      <c r="AZ41" s="578"/>
      <c r="BA41" s="578"/>
      <c r="BB41" s="578"/>
      <c r="BC41" s="579"/>
      <c r="BD41" s="577" t="s">
        <v>52</v>
      </c>
      <c r="BE41" s="578"/>
      <c r="BF41" s="578"/>
      <c r="BG41" s="578"/>
      <c r="BH41" s="578"/>
      <c r="BI41" s="578"/>
      <c r="BJ41" s="578"/>
      <c r="BK41" s="578"/>
      <c r="BL41" s="578"/>
      <c r="BM41" s="578"/>
      <c r="BN41" s="579"/>
      <c r="BO41" s="577" t="s">
        <v>54</v>
      </c>
      <c r="BP41" s="579"/>
    </row>
    <row r="42" spans="1:68" ht="12.75" hidden="1">
      <c r="A42" s="577"/>
      <c r="B42" s="578"/>
      <c r="C42" s="578"/>
      <c r="D42" s="579"/>
      <c r="E42" s="577"/>
      <c r="F42" s="578"/>
      <c r="G42" s="578"/>
      <c r="H42" s="578"/>
      <c r="I42" s="578"/>
      <c r="J42" s="578"/>
      <c r="K42" s="578"/>
      <c r="L42" s="578"/>
      <c r="M42" s="578"/>
      <c r="N42" s="578"/>
      <c r="O42" s="578"/>
      <c r="P42" s="578"/>
      <c r="Q42" s="578"/>
      <c r="R42" s="578"/>
      <c r="S42" s="578"/>
      <c r="T42" s="578"/>
      <c r="U42" s="578"/>
      <c r="V42" s="578"/>
      <c r="W42" s="578"/>
      <c r="X42" s="578"/>
      <c r="Y42" s="578"/>
      <c r="Z42" s="578"/>
      <c r="AA42" s="578"/>
      <c r="AB42" s="578"/>
      <c r="AC42" s="578"/>
      <c r="AD42" s="578"/>
      <c r="AE42" s="578"/>
      <c r="AF42" s="578"/>
      <c r="AG42" s="578"/>
      <c r="AH42" s="578"/>
      <c r="AI42" s="578"/>
      <c r="AJ42" s="578"/>
      <c r="AK42" s="578"/>
      <c r="AL42" s="578"/>
      <c r="AM42" s="578"/>
      <c r="AN42" s="578"/>
      <c r="AO42" s="578"/>
      <c r="AP42" s="578"/>
      <c r="AQ42" s="579"/>
      <c r="AR42" s="577"/>
      <c r="AS42" s="578"/>
      <c r="AT42" s="578"/>
      <c r="AU42" s="578"/>
      <c r="AV42" s="578"/>
      <c r="AW42" s="578"/>
      <c r="AX42" s="578"/>
      <c r="AY42" s="578"/>
      <c r="AZ42" s="578"/>
      <c r="BA42" s="578"/>
      <c r="BB42" s="578"/>
      <c r="BC42" s="579"/>
      <c r="BD42" s="577" t="s">
        <v>53</v>
      </c>
      <c r="BE42" s="578"/>
      <c r="BF42" s="578"/>
      <c r="BG42" s="578"/>
      <c r="BH42" s="578"/>
      <c r="BI42" s="578"/>
      <c r="BJ42" s="578"/>
      <c r="BK42" s="578"/>
      <c r="BL42" s="578"/>
      <c r="BM42" s="578"/>
      <c r="BN42" s="579"/>
      <c r="BO42" s="574" t="s">
        <v>11</v>
      </c>
      <c r="BP42" s="576"/>
    </row>
    <row r="43" spans="1:68" ht="12.75" hidden="1">
      <c r="A43" s="553">
        <v>1</v>
      </c>
      <c r="B43" s="554"/>
      <c r="C43" s="554"/>
      <c r="D43" s="555"/>
      <c r="E43" s="553">
        <v>2</v>
      </c>
      <c r="F43" s="554"/>
      <c r="G43" s="554"/>
      <c r="H43" s="554"/>
      <c r="I43" s="554"/>
      <c r="J43" s="554"/>
      <c r="K43" s="554"/>
      <c r="L43" s="554"/>
      <c r="M43" s="554"/>
      <c r="N43" s="554"/>
      <c r="O43" s="554"/>
      <c r="P43" s="554"/>
      <c r="Q43" s="554"/>
      <c r="R43" s="554"/>
      <c r="S43" s="554"/>
      <c r="T43" s="554"/>
      <c r="U43" s="554"/>
      <c r="V43" s="554"/>
      <c r="W43" s="554"/>
      <c r="X43" s="554"/>
      <c r="Y43" s="554"/>
      <c r="Z43" s="554"/>
      <c r="AA43" s="554"/>
      <c r="AB43" s="554"/>
      <c r="AC43" s="554"/>
      <c r="AD43" s="554"/>
      <c r="AE43" s="554"/>
      <c r="AF43" s="554"/>
      <c r="AG43" s="554"/>
      <c r="AH43" s="554"/>
      <c r="AI43" s="554"/>
      <c r="AJ43" s="554"/>
      <c r="AK43" s="554"/>
      <c r="AL43" s="554"/>
      <c r="AM43" s="554"/>
      <c r="AN43" s="554"/>
      <c r="AO43" s="554"/>
      <c r="AP43" s="554"/>
      <c r="AQ43" s="555"/>
      <c r="AR43" s="553">
        <v>4</v>
      </c>
      <c r="AS43" s="554"/>
      <c r="AT43" s="554"/>
      <c r="AU43" s="554"/>
      <c r="AV43" s="554"/>
      <c r="AW43" s="554"/>
      <c r="AX43" s="554"/>
      <c r="AY43" s="554"/>
      <c r="AZ43" s="554"/>
      <c r="BA43" s="554"/>
      <c r="BB43" s="554"/>
      <c r="BC43" s="555"/>
      <c r="BD43" s="553">
        <v>5</v>
      </c>
      <c r="BE43" s="554"/>
      <c r="BF43" s="554"/>
      <c r="BG43" s="554"/>
      <c r="BH43" s="554"/>
      <c r="BI43" s="554"/>
      <c r="BJ43" s="554"/>
      <c r="BK43" s="554"/>
      <c r="BL43" s="554"/>
      <c r="BM43" s="554"/>
      <c r="BN43" s="555"/>
      <c r="BO43" s="106">
        <v>6</v>
      </c>
      <c r="BP43" s="122">
        <v>6</v>
      </c>
    </row>
    <row r="44" spans="1:68" ht="15.75" hidden="1">
      <c r="A44" s="595"/>
      <c r="B44" s="596"/>
      <c r="C44" s="596"/>
      <c r="D44" s="597"/>
      <c r="E44" s="595" t="s">
        <v>116</v>
      </c>
      <c r="F44" s="596"/>
      <c r="G44" s="596"/>
      <c r="H44" s="596"/>
      <c r="I44" s="596"/>
      <c r="J44" s="596"/>
      <c r="K44" s="596"/>
      <c r="L44" s="596"/>
      <c r="M44" s="596"/>
      <c r="N44" s="596"/>
      <c r="O44" s="596"/>
      <c r="P44" s="596"/>
      <c r="Q44" s="596"/>
      <c r="R44" s="596"/>
      <c r="S44" s="596"/>
      <c r="T44" s="596"/>
      <c r="U44" s="596"/>
      <c r="V44" s="596"/>
      <c r="W44" s="596"/>
      <c r="X44" s="596"/>
      <c r="Y44" s="596"/>
      <c r="Z44" s="596"/>
      <c r="AA44" s="596"/>
      <c r="AB44" s="596"/>
      <c r="AC44" s="596"/>
      <c r="AD44" s="596"/>
      <c r="AE44" s="596"/>
      <c r="AF44" s="596"/>
      <c r="AG44" s="596"/>
      <c r="AH44" s="596"/>
      <c r="AI44" s="596"/>
      <c r="AJ44" s="596"/>
      <c r="AK44" s="596"/>
      <c r="AL44" s="596"/>
      <c r="AM44" s="596"/>
      <c r="AN44" s="596"/>
      <c r="AO44" s="596"/>
      <c r="AP44" s="596"/>
      <c r="AQ44" s="597"/>
      <c r="AR44" s="598"/>
      <c r="AS44" s="599"/>
      <c r="AT44" s="599"/>
      <c r="AU44" s="599"/>
      <c r="AV44" s="599"/>
      <c r="AW44" s="599"/>
      <c r="AX44" s="599"/>
      <c r="AY44" s="599"/>
      <c r="AZ44" s="599"/>
      <c r="BA44" s="599"/>
      <c r="BB44" s="599"/>
      <c r="BC44" s="600"/>
      <c r="BD44" s="598"/>
      <c r="BE44" s="599"/>
      <c r="BF44" s="599"/>
      <c r="BG44" s="599"/>
      <c r="BH44" s="599"/>
      <c r="BI44" s="599"/>
      <c r="BJ44" s="599"/>
      <c r="BK44" s="599"/>
      <c r="BL44" s="599"/>
      <c r="BM44" s="599"/>
      <c r="BN44" s="600"/>
      <c r="BO44" s="97"/>
      <c r="BP44" s="62"/>
    </row>
    <row r="45" spans="1:68" ht="15.75" hidden="1">
      <c r="A45" s="595"/>
      <c r="B45" s="596"/>
      <c r="C45" s="596"/>
      <c r="D45" s="597"/>
      <c r="E45" s="595"/>
      <c r="F45" s="596"/>
      <c r="G45" s="596"/>
      <c r="H45" s="596"/>
      <c r="I45" s="596"/>
      <c r="J45" s="596"/>
      <c r="K45" s="596"/>
      <c r="L45" s="596"/>
      <c r="M45" s="596"/>
      <c r="N45" s="596"/>
      <c r="O45" s="596"/>
      <c r="P45" s="596"/>
      <c r="Q45" s="596"/>
      <c r="R45" s="596"/>
      <c r="S45" s="596"/>
      <c r="T45" s="596"/>
      <c r="U45" s="596"/>
      <c r="V45" s="596"/>
      <c r="W45" s="596"/>
      <c r="X45" s="596"/>
      <c r="Y45" s="596"/>
      <c r="Z45" s="596"/>
      <c r="AA45" s="596"/>
      <c r="AB45" s="596"/>
      <c r="AC45" s="596"/>
      <c r="AD45" s="596"/>
      <c r="AE45" s="596"/>
      <c r="AF45" s="596"/>
      <c r="AG45" s="596"/>
      <c r="AH45" s="596"/>
      <c r="AI45" s="596"/>
      <c r="AJ45" s="596"/>
      <c r="AK45" s="596"/>
      <c r="AL45" s="596"/>
      <c r="AM45" s="596"/>
      <c r="AN45" s="596"/>
      <c r="AO45" s="596"/>
      <c r="AP45" s="596"/>
      <c r="AQ45" s="597"/>
      <c r="AR45" s="808"/>
      <c r="AS45" s="809"/>
      <c r="AT45" s="809"/>
      <c r="AU45" s="809"/>
      <c r="AV45" s="809"/>
      <c r="AW45" s="809"/>
      <c r="AX45" s="809"/>
      <c r="AY45" s="809"/>
      <c r="AZ45" s="809"/>
      <c r="BA45" s="809"/>
      <c r="BB45" s="809"/>
      <c r="BC45" s="810"/>
      <c r="BD45" s="808"/>
      <c r="BE45" s="809"/>
      <c r="BF45" s="809"/>
      <c r="BG45" s="809"/>
      <c r="BH45" s="809"/>
      <c r="BI45" s="809"/>
      <c r="BJ45" s="809"/>
      <c r="BK45" s="809"/>
      <c r="BL45" s="809"/>
      <c r="BM45" s="809"/>
      <c r="BN45" s="810"/>
      <c r="BO45" s="98"/>
      <c r="BP45" s="63"/>
    </row>
    <row r="46" spans="1:68" ht="15.75" hidden="1">
      <c r="A46" s="595"/>
      <c r="B46" s="596"/>
      <c r="C46" s="596"/>
      <c r="D46" s="597"/>
      <c r="E46" s="603" t="s">
        <v>7</v>
      </c>
      <c r="F46" s="604"/>
      <c r="G46" s="604"/>
      <c r="H46" s="604"/>
      <c r="I46" s="604"/>
      <c r="J46" s="604"/>
      <c r="K46" s="604"/>
      <c r="L46" s="604"/>
      <c r="M46" s="604"/>
      <c r="N46" s="604"/>
      <c r="O46" s="604"/>
      <c r="P46" s="604"/>
      <c r="Q46" s="604"/>
      <c r="R46" s="604"/>
      <c r="S46" s="604"/>
      <c r="T46" s="604"/>
      <c r="U46" s="604"/>
      <c r="V46" s="604"/>
      <c r="W46" s="604"/>
      <c r="X46" s="604"/>
      <c r="Y46" s="604"/>
      <c r="Z46" s="604"/>
      <c r="AA46" s="604"/>
      <c r="AB46" s="604"/>
      <c r="AC46" s="604"/>
      <c r="AD46" s="604"/>
      <c r="AE46" s="604"/>
      <c r="AF46" s="604"/>
      <c r="AG46" s="604"/>
      <c r="AH46" s="604"/>
      <c r="AI46" s="604"/>
      <c r="AJ46" s="604"/>
      <c r="AK46" s="604"/>
      <c r="AL46" s="604"/>
      <c r="AM46" s="604"/>
      <c r="AN46" s="604"/>
      <c r="AO46" s="604"/>
      <c r="AP46" s="604"/>
      <c r="AQ46" s="605"/>
      <c r="AR46" s="606" t="s">
        <v>8</v>
      </c>
      <c r="AS46" s="545"/>
      <c r="AT46" s="545"/>
      <c r="AU46" s="545"/>
      <c r="AV46" s="545"/>
      <c r="AW46" s="545"/>
      <c r="AX46" s="545"/>
      <c r="AY46" s="545"/>
      <c r="AZ46" s="545"/>
      <c r="BA46" s="545"/>
      <c r="BB46" s="545"/>
      <c r="BC46" s="607"/>
      <c r="BD46" s="606" t="s">
        <v>8</v>
      </c>
      <c r="BE46" s="545"/>
      <c r="BF46" s="545"/>
      <c r="BG46" s="545"/>
      <c r="BH46" s="545"/>
      <c r="BI46" s="545"/>
      <c r="BJ46" s="545"/>
      <c r="BK46" s="545"/>
      <c r="BL46" s="545"/>
      <c r="BM46" s="545"/>
      <c r="BN46" s="607"/>
      <c r="BO46" s="121">
        <f>SUM(BO44:BP45)</f>
        <v>0</v>
      </c>
      <c r="BP46" s="64">
        <f>SUM(BP44:BP45)</f>
        <v>0</v>
      </c>
    </row>
    <row r="47" s="1" customFormat="1" ht="15.75" hidden="1"/>
    <row r="48" spans="1:68" ht="15.75" hidden="1">
      <c r="A48" s="55" t="s">
        <v>284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70">
        <f>BP46</f>
        <v>0</v>
      </c>
      <c r="AY48" s="570"/>
      <c r="AZ48" s="570"/>
      <c r="BA48" s="570"/>
      <c r="BB48" s="570"/>
      <c r="BC48" s="570"/>
      <c r="BD48" s="570"/>
      <c r="BE48" s="570"/>
      <c r="BF48" s="570"/>
      <c r="BG48" s="570"/>
      <c r="BH48" s="570"/>
      <c r="BI48" s="570"/>
      <c r="BJ48" s="570"/>
      <c r="BK48" s="570"/>
      <c r="BL48" s="570"/>
      <c r="BM48" s="570"/>
      <c r="BN48" s="570"/>
      <c r="BO48" s="55"/>
      <c r="BP48" s="55" t="s">
        <v>11</v>
      </c>
    </row>
    <row r="49" ht="12.75" hidden="1"/>
    <row r="51" spans="1:68" ht="51.75" customHeight="1">
      <c r="A51" s="567" t="s">
        <v>528</v>
      </c>
      <c r="B51" s="567"/>
      <c r="C51" s="567"/>
      <c r="D51" s="567"/>
      <c r="E51" s="567"/>
      <c r="F51" s="567"/>
      <c r="G51" s="567"/>
      <c r="H51" s="567"/>
      <c r="I51" s="567"/>
      <c r="J51" s="567"/>
      <c r="K51" s="567"/>
      <c r="L51" s="567"/>
      <c r="M51" s="567"/>
      <c r="N51" s="567"/>
      <c r="O51" s="567"/>
      <c r="P51" s="567"/>
      <c r="Q51" s="567"/>
      <c r="R51" s="567"/>
      <c r="S51" s="567"/>
      <c r="T51" s="567"/>
      <c r="U51" s="567"/>
      <c r="V51" s="567"/>
      <c r="W51" s="567"/>
      <c r="X51" s="567"/>
      <c r="Y51" s="567"/>
      <c r="Z51" s="567"/>
      <c r="AA51" s="567"/>
      <c r="AB51" s="567"/>
      <c r="AC51" s="567"/>
      <c r="AD51" s="567"/>
      <c r="AE51" s="567"/>
      <c r="AF51" s="567"/>
      <c r="AG51" s="567"/>
      <c r="AH51" s="567"/>
      <c r="AI51" s="567"/>
      <c r="AJ51" s="567"/>
      <c r="AK51" s="567"/>
      <c r="AL51" s="567"/>
      <c r="AM51" s="567"/>
      <c r="AN51" s="567"/>
      <c r="AO51" s="567"/>
      <c r="AP51" s="567"/>
      <c r="AQ51" s="567"/>
      <c r="AR51" s="567"/>
      <c r="AS51" s="567"/>
      <c r="AT51" s="567"/>
      <c r="AU51" s="567"/>
      <c r="AV51" s="567"/>
      <c r="AW51" s="567"/>
      <c r="AX51" s="567"/>
      <c r="AY51" s="567"/>
      <c r="AZ51" s="567"/>
      <c r="BA51" s="567"/>
      <c r="BB51" s="567"/>
      <c r="BC51" s="567"/>
      <c r="BD51" s="567"/>
      <c r="BE51" s="567"/>
      <c r="BF51" s="567"/>
      <c r="BG51" s="567"/>
      <c r="BH51" s="567"/>
      <c r="BI51" s="567"/>
      <c r="BJ51" s="567"/>
      <c r="BK51" s="567"/>
      <c r="BL51" s="567"/>
      <c r="BM51" s="567"/>
      <c r="BN51" s="567"/>
      <c r="BO51" s="567"/>
      <c r="BP51" s="567"/>
    </row>
  </sheetData>
  <sheetProtection/>
  <mergeCells count="123">
    <mergeCell ref="BO30:BP30"/>
    <mergeCell ref="BO31:BP31"/>
    <mergeCell ref="A28:D28"/>
    <mergeCell ref="E28:AQ28"/>
    <mergeCell ref="AR28:BC28"/>
    <mergeCell ref="BD28:BN28"/>
    <mergeCell ref="BO28:BP28"/>
    <mergeCell ref="A31:D31"/>
    <mergeCell ref="E31:AQ31"/>
    <mergeCell ref="AR31:BC31"/>
    <mergeCell ref="BD31:BN31"/>
    <mergeCell ref="S25:BP25"/>
    <mergeCell ref="AH26:BP26"/>
    <mergeCell ref="A30:D30"/>
    <mergeCell ref="E30:AQ30"/>
    <mergeCell ref="AR30:BC30"/>
    <mergeCell ref="BD30:BN30"/>
    <mergeCell ref="BO29:BP29"/>
    <mergeCell ref="A29:D29"/>
    <mergeCell ref="E29:AQ29"/>
    <mergeCell ref="AR29:BC29"/>
    <mergeCell ref="BD29:BN29"/>
    <mergeCell ref="A51:BP51"/>
    <mergeCell ref="A24:BP24"/>
    <mergeCell ref="A14:D14"/>
    <mergeCell ref="E14:AI14"/>
    <mergeCell ref="AJ14:AT14"/>
    <mergeCell ref="AU14:BD14"/>
    <mergeCell ref="BE14:BO14"/>
    <mergeCell ref="E15:AI15"/>
    <mergeCell ref="BE13:BO13"/>
    <mergeCell ref="AJ15:AT15"/>
    <mergeCell ref="AU15:BD15"/>
    <mergeCell ref="AU17:BD17"/>
    <mergeCell ref="E13:AI13"/>
    <mergeCell ref="AJ13:AT13"/>
    <mergeCell ref="AU13:BD13"/>
    <mergeCell ref="BE17:BO17"/>
    <mergeCell ref="A43:D43"/>
    <mergeCell ref="E43:AQ43"/>
    <mergeCell ref="AR43:BC43"/>
    <mergeCell ref="BD43:BN43"/>
    <mergeCell ref="A12:D12"/>
    <mergeCell ref="E12:AI12"/>
    <mergeCell ref="AJ12:AT12"/>
    <mergeCell ref="AU12:BD12"/>
    <mergeCell ref="BE12:BO12"/>
    <mergeCell ref="A13:D13"/>
    <mergeCell ref="AR46:BC46"/>
    <mergeCell ref="BD46:BN46"/>
    <mergeCell ref="A42:D42"/>
    <mergeCell ref="E42:AQ42"/>
    <mergeCell ref="AR42:BC42"/>
    <mergeCell ref="BD42:BN42"/>
    <mergeCell ref="A45:D45"/>
    <mergeCell ref="E45:AQ45"/>
    <mergeCell ref="AR45:BC45"/>
    <mergeCell ref="BD45:BN45"/>
    <mergeCell ref="A44:D44"/>
    <mergeCell ref="E44:AQ44"/>
    <mergeCell ref="AR44:BC44"/>
    <mergeCell ref="BD44:BN44"/>
    <mergeCell ref="E40:AQ40"/>
    <mergeCell ref="AR40:BC40"/>
    <mergeCell ref="BD40:BN40"/>
    <mergeCell ref="A41:D41"/>
    <mergeCell ref="E41:AQ41"/>
    <mergeCell ref="AR41:BC41"/>
    <mergeCell ref="A20:BP20"/>
    <mergeCell ref="BE15:BO15"/>
    <mergeCell ref="E16:AI16"/>
    <mergeCell ref="AJ16:AT16"/>
    <mergeCell ref="AU16:BD16"/>
    <mergeCell ref="BE16:BO16"/>
    <mergeCell ref="A8:D8"/>
    <mergeCell ref="BD41:BN41"/>
    <mergeCell ref="E17:AI17"/>
    <mergeCell ref="AJ17:AT17"/>
    <mergeCell ref="A10:D10"/>
    <mergeCell ref="E10:AI10"/>
    <mergeCell ref="AJ10:AT10"/>
    <mergeCell ref="AU10:BD10"/>
    <mergeCell ref="BE10:BO10"/>
    <mergeCell ref="A11:D11"/>
    <mergeCell ref="AJ11:AT11"/>
    <mergeCell ref="AU11:BD11"/>
    <mergeCell ref="BE11:BO11"/>
    <mergeCell ref="A9:D9"/>
    <mergeCell ref="E9:AI9"/>
    <mergeCell ref="AJ9:AT9"/>
    <mergeCell ref="AU9:BD9"/>
    <mergeCell ref="BE9:BO9"/>
    <mergeCell ref="E11:AI11"/>
    <mergeCell ref="AJ8:AT8"/>
    <mergeCell ref="A21:BP21"/>
    <mergeCell ref="BA33:BO33"/>
    <mergeCell ref="A7:D7"/>
    <mergeCell ref="E7:AI7"/>
    <mergeCell ref="AJ7:AT7"/>
    <mergeCell ref="AU7:BD7"/>
    <mergeCell ref="BE7:BO7"/>
    <mergeCell ref="AU8:BD8"/>
    <mergeCell ref="BE8:BO8"/>
    <mergeCell ref="A46:D46"/>
    <mergeCell ref="A23:BP23"/>
    <mergeCell ref="A2:BP2"/>
    <mergeCell ref="S4:BP4"/>
    <mergeCell ref="AH5:BP5"/>
    <mergeCell ref="A19:BP19"/>
    <mergeCell ref="A40:D40"/>
    <mergeCell ref="A16:D16"/>
    <mergeCell ref="A17:D17"/>
    <mergeCell ref="A15:D15"/>
    <mergeCell ref="E46:AQ46"/>
    <mergeCell ref="E8:AI8"/>
    <mergeCell ref="BO42:BP42"/>
    <mergeCell ref="AX48:BN48"/>
    <mergeCell ref="A33:AZ33"/>
    <mergeCell ref="A35:BP35"/>
    <mergeCell ref="S37:BP37"/>
    <mergeCell ref="AH38:BP38"/>
    <mergeCell ref="BO40:BP40"/>
    <mergeCell ref="BO41:BP41"/>
  </mergeCells>
  <printOptions horizontalCentered="1"/>
  <pageMargins left="0.7874015748031497" right="0.3937007874015748" top="0.5905511811023623" bottom="0.3937007874015748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BN138"/>
  <sheetViews>
    <sheetView view="pageBreakPreview" zoomScaleSheetLayoutView="100" workbookViewId="0" topLeftCell="A36">
      <selection activeCell="BN47" sqref="BN47"/>
    </sheetView>
  </sheetViews>
  <sheetFormatPr defaultColWidth="1.12109375" defaultRowHeight="12.75"/>
  <cols>
    <col min="1" max="16" width="1.12109375" style="10" customWidth="1"/>
    <col min="17" max="17" width="2.375" style="10" customWidth="1"/>
    <col min="18" max="39" width="1.12109375" style="10" customWidth="1"/>
    <col min="40" max="40" width="1.12109375" style="10" hidden="1" customWidth="1"/>
    <col min="41" max="54" width="1.12109375" style="10" customWidth="1"/>
    <col min="55" max="55" width="2.375" style="10" customWidth="1"/>
    <col min="56" max="65" width="1.12109375" style="10" customWidth="1"/>
    <col min="66" max="66" width="17.125" style="10" customWidth="1"/>
    <col min="67" max="67" width="1.875" style="10" bestFit="1" customWidth="1"/>
    <col min="68" max="16384" width="1.12109375" style="10" customWidth="1"/>
  </cols>
  <sheetData>
    <row r="1" ht="12.75">
      <c r="BN1" s="68" t="s">
        <v>977</v>
      </c>
    </row>
    <row r="2" spans="1:66" s="6" customFormat="1" ht="20.25" customHeight="1">
      <c r="A2" s="561" t="s">
        <v>657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561"/>
      <c r="AM2" s="561"/>
      <c r="AN2" s="561"/>
      <c r="AO2" s="561"/>
      <c r="AP2" s="561"/>
      <c r="AQ2" s="561"/>
      <c r="AR2" s="561"/>
      <c r="AS2" s="561"/>
      <c r="AT2" s="561"/>
      <c r="AU2" s="561"/>
      <c r="AV2" s="561"/>
      <c r="AW2" s="561"/>
      <c r="AX2" s="561"/>
      <c r="AY2" s="561"/>
      <c r="AZ2" s="561"/>
      <c r="BA2" s="561"/>
      <c r="BB2" s="561"/>
      <c r="BC2" s="561"/>
      <c r="BD2" s="561"/>
      <c r="BE2" s="561"/>
      <c r="BF2" s="561"/>
      <c r="BG2" s="561"/>
      <c r="BH2" s="561"/>
      <c r="BI2" s="561"/>
      <c r="BJ2" s="561"/>
      <c r="BK2" s="561"/>
      <c r="BL2" s="561"/>
      <c r="BM2" s="561"/>
      <c r="BN2" s="561"/>
    </row>
    <row r="3" spans="1:66" s="9" customFormat="1" ht="9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</row>
    <row r="4" spans="1:66" s="9" customFormat="1" ht="36" customHeight="1">
      <c r="A4" s="561" t="s">
        <v>658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1"/>
      <c r="AA4" s="561"/>
      <c r="AB4" s="561"/>
      <c r="AC4" s="561"/>
      <c r="AD4" s="561"/>
      <c r="AE4" s="561"/>
      <c r="AF4" s="561"/>
      <c r="AG4" s="561"/>
      <c r="AH4" s="561"/>
      <c r="AI4" s="561"/>
      <c r="AJ4" s="561"/>
      <c r="AK4" s="561"/>
      <c r="AL4" s="561"/>
      <c r="AM4" s="561"/>
      <c r="AN4" s="561"/>
      <c r="AO4" s="561"/>
      <c r="AP4" s="561"/>
      <c r="AQ4" s="561"/>
      <c r="AR4" s="561"/>
      <c r="AS4" s="561"/>
      <c r="AT4" s="561"/>
      <c r="AU4" s="561"/>
      <c r="AV4" s="561"/>
      <c r="AW4" s="561"/>
      <c r="AX4" s="561"/>
      <c r="AY4" s="561"/>
      <c r="AZ4" s="561"/>
      <c r="BA4" s="561"/>
      <c r="BB4" s="561"/>
      <c r="BC4" s="561"/>
      <c r="BD4" s="561"/>
      <c r="BE4" s="561"/>
      <c r="BF4" s="561"/>
      <c r="BG4" s="561"/>
      <c r="BH4" s="561"/>
      <c r="BI4" s="561"/>
      <c r="BJ4" s="561"/>
      <c r="BK4" s="561"/>
      <c r="BL4" s="561"/>
      <c r="BM4" s="561"/>
      <c r="BN4" s="561"/>
    </row>
    <row r="5" spans="1:66" s="9" customFormat="1" ht="7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</row>
    <row r="6" spans="1:66" s="9" customFormat="1" ht="13.5" customHeight="1">
      <c r="A6" s="6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780" t="s">
        <v>73</v>
      </c>
      <c r="T6" s="780"/>
      <c r="U6" s="780"/>
      <c r="V6" s="780"/>
      <c r="W6" s="780"/>
      <c r="X6" s="780"/>
      <c r="Y6" s="780"/>
      <c r="Z6" s="780"/>
      <c r="AA6" s="780"/>
      <c r="AB6" s="780"/>
      <c r="AC6" s="780"/>
      <c r="AD6" s="780"/>
      <c r="AE6" s="780"/>
      <c r="AF6" s="780"/>
      <c r="AG6" s="780"/>
      <c r="AH6" s="780"/>
      <c r="AI6" s="780"/>
      <c r="AJ6" s="780"/>
      <c r="AK6" s="780"/>
      <c r="AL6" s="780"/>
      <c r="AM6" s="780"/>
      <c r="AN6" s="780"/>
      <c r="AO6" s="780"/>
      <c r="AP6" s="780"/>
      <c r="AQ6" s="780"/>
      <c r="AR6" s="780"/>
      <c r="AS6" s="780"/>
      <c r="AT6" s="780"/>
      <c r="AU6" s="780"/>
      <c r="AV6" s="780"/>
      <c r="AW6" s="780"/>
      <c r="AX6" s="780"/>
      <c r="AY6" s="780"/>
      <c r="AZ6" s="780"/>
      <c r="BA6" s="780"/>
      <c r="BB6" s="780"/>
      <c r="BC6" s="780"/>
      <c r="BD6" s="780"/>
      <c r="BE6" s="780"/>
      <c r="BF6" s="780"/>
      <c r="BG6" s="780"/>
      <c r="BH6" s="780"/>
      <c r="BI6" s="780"/>
      <c r="BJ6" s="780"/>
      <c r="BK6" s="780"/>
      <c r="BL6" s="780"/>
      <c r="BM6" s="780"/>
      <c r="BN6" s="780"/>
    </row>
    <row r="7" spans="1:66" s="9" customFormat="1" ht="15" customHeight="1">
      <c r="A7" s="6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604" t="s">
        <v>74</v>
      </c>
      <c r="AI7" s="604"/>
      <c r="AJ7" s="604"/>
      <c r="AK7" s="604"/>
      <c r="AL7" s="604"/>
      <c r="AM7" s="604"/>
      <c r="AN7" s="604"/>
      <c r="AO7" s="604"/>
      <c r="AP7" s="604"/>
      <c r="AQ7" s="604"/>
      <c r="AR7" s="604"/>
      <c r="AS7" s="604"/>
      <c r="AT7" s="604"/>
      <c r="AU7" s="604"/>
      <c r="AV7" s="604"/>
      <c r="AW7" s="604"/>
      <c r="AX7" s="604"/>
      <c r="AY7" s="604"/>
      <c r="AZ7" s="604"/>
      <c r="BA7" s="604"/>
      <c r="BB7" s="604"/>
      <c r="BC7" s="604"/>
      <c r="BD7" s="604"/>
      <c r="BE7" s="604"/>
      <c r="BF7" s="604"/>
      <c r="BG7" s="604"/>
      <c r="BH7" s="604"/>
      <c r="BI7" s="604"/>
      <c r="BJ7" s="604"/>
      <c r="BK7" s="604"/>
      <c r="BL7" s="604"/>
      <c r="BM7" s="604"/>
      <c r="BN7" s="604"/>
    </row>
    <row r="8" spans="1:66" s="9" customFormat="1" ht="9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</row>
    <row r="9" spans="1:66" ht="33" customHeight="1">
      <c r="A9" s="583" t="s">
        <v>125</v>
      </c>
      <c r="B9" s="584"/>
      <c r="C9" s="584"/>
      <c r="D9" s="585"/>
      <c r="E9" s="557" t="s">
        <v>9</v>
      </c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557"/>
      <c r="Y9" s="557"/>
      <c r="Z9" s="557"/>
      <c r="AA9" s="557"/>
      <c r="AB9" s="557"/>
      <c r="AC9" s="557"/>
      <c r="AD9" s="557"/>
      <c r="AE9" s="557"/>
      <c r="AF9" s="557"/>
      <c r="AG9" s="557"/>
      <c r="AH9" s="557"/>
      <c r="AI9" s="557" t="s">
        <v>348</v>
      </c>
      <c r="AJ9" s="557"/>
      <c r="AK9" s="557"/>
      <c r="AL9" s="557"/>
      <c r="AM9" s="557"/>
      <c r="AN9" s="557"/>
      <c r="AO9" s="557"/>
      <c r="AP9" s="557"/>
      <c r="AQ9" s="557"/>
      <c r="AR9" s="571" t="s">
        <v>349</v>
      </c>
      <c r="AS9" s="571"/>
      <c r="AT9" s="571"/>
      <c r="AU9" s="571"/>
      <c r="AV9" s="571"/>
      <c r="AW9" s="571"/>
      <c r="AX9" s="571"/>
      <c r="AY9" s="571"/>
      <c r="AZ9" s="571"/>
      <c r="BA9" s="571"/>
      <c r="BB9" s="571"/>
      <c r="BC9" s="571" t="s">
        <v>350</v>
      </c>
      <c r="BD9" s="571"/>
      <c r="BE9" s="571"/>
      <c r="BF9" s="571"/>
      <c r="BG9" s="571"/>
      <c r="BH9" s="571"/>
      <c r="BI9" s="571"/>
      <c r="BJ9" s="571"/>
      <c r="BK9" s="571"/>
      <c r="BL9" s="571"/>
      <c r="BM9" s="571"/>
      <c r="BN9" s="162" t="s">
        <v>357</v>
      </c>
    </row>
    <row r="10" spans="1:66" ht="12.75" customHeight="1">
      <c r="A10" s="553">
        <v>1</v>
      </c>
      <c r="B10" s="554"/>
      <c r="C10" s="554"/>
      <c r="D10" s="555"/>
      <c r="E10" s="871">
        <v>2</v>
      </c>
      <c r="F10" s="871"/>
      <c r="G10" s="871"/>
      <c r="H10" s="871"/>
      <c r="I10" s="871"/>
      <c r="J10" s="871"/>
      <c r="K10" s="871"/>
      <c r="L10" s="871"/>
      <c r="M10" s="871"/>
      <c r="N10" s="871"/>
      <c r="O10" s="871"/>
      <c r="P10" s="871"/>
      <c r="Q10" s="871"/>
      <c r="R10" s="871"/>
      <c r="S10" s="871"/>
      <c r="T10" s="871"/>
      <c r="U10" s="871"/>
      <c r="V10" s="871"/>
      <c r="W10" s="871"/>
      <c r="X10" s="871"/>
      <c r="Y10" s="871"/>
      <c r="Z10" s="871"/>
      <c r="AA10" s="871"/>
      <c r="AB10" s="871"/>
      <c r="AC10" s="871"/>
      <c r="AD10" s="871"/>
      <c r="AE10" s="871"/>
      <c r="AF10" s="871"/>
      <c r="AG10" s="871"/>
      <c r="AH10" s="871"/>
      <c r="AI10" s="778">
        <v>3</v>
      </c>
      <c r="AJ10" s="778"/>
      <c r="AK10" s="778"/>
      <c r="AL10" s="778"/>
      <c r="AM10" s="778"/>
      <c r="AN10" s="778"/>
      <c r="AO10" s="778"/>
      <c r="AP10" s="778"/>
      <c r="AQ10" s="778"/>
      <c r="AR10" s="778">
        <v>4</v>
      </c>
      <c r="AS10" s="778"/>
      <c r="AT10" s="778"/>
      <c r="AU10" s="778"/>
      <c r="AV10" s="778"/>
      <c r="AW10" s="778"/>
      <c r="AX10" s="778"/>
      <c r="AY10" s="778"/>
      <c r="AZ10" s="778"/>
      <c r="BA10" s="778"/>
      <c r="BB10" s="778"/>
      <c r="BC10" s="778">
        <v>5</v>
      </c>
      <c r="BD10" s="778"/>
      <c r="BE10" s="778"/>
      <c r="BF10" s="778"/>
      <c r="BG10" s="778"/>
      <c r="BH10" s="778"/>
      <c r="BI10" s="778"/>
      <c r="BJ10" s="778"/>
      <c r="BK10" s="778"/>
      <c r="BL10" s="778"/>
      <c r="BM10" s="778"/>
      <c r="BN10" s="69">
        <v>6</v>
      </c>
    </row>
    <row r="11" spans="1:66" ht="15.75">
      <c r="A11" s="862">
        <v>1</v>
      </c>
      <c r="B11" s="863"/>
      <c r="C11" s="863"/>
      <c r="D11" s="863"/>
      <c r="E11" s="899" t="s">
        <v>351</v>
      </c>
      <c r="F11" s="900"/>
      <c r="G11" s="900"/>
      <c r="H11" s="900"/>
      <c r="I11" s="900"/>
      <c r="J11" s="900"/>
      <c r="K11" s="900"/>
      <c r="L11" s="900"/>
      <c r="M11" s="900"/>
      <c r="N11" s="900"/>
      <c r="O11" s="900"/>
      <c r="P11" s="900"/>
      <c r="Q11" s="900"/>
      <c r="R11" s="900"/>
      <c r="S11" s="900"/>
      <c r="T11" s="900"/>
      <c r="U11" s="900"/>
      <c r="V11" s="900"/>
      <c r="W11" s="900"/>
      <c r="X11" s="900"/>
      <c r="Y11" s="900"/>
      <c r="Z11" s="901"/>
      <c r="AA11" s="901"/>
      <c r="AB11" s="901"/>
      <c r="AC11" s="901"/>
      <c r="AD11" s="901"/>
      <c r="AE11" s="901"/>
      <c r="AF11" s="901"/>
      <c r="AG11" s="901"/>
      <c r="AH11" s="902"/>
      <c r="AI11" s="837" t="s">
        <v>353</v>
      </c>
      <c r="AJ11" s="843"/>
      <c r="AK11" s="843"/>
      <c r="AL11" s="843"/>
      <c r="AM11" s="843"/>
      <c r="AN11" s="843"/>
      <c r="AO11" s="843"/>
      <c r="AP11" s="843"/>
      <c r="AQ11" s="843"/>
      <c r="AR11" s="843">
        <v>4</v>
      </c>
      <c r="AS11" s="843"/>
      <c r="AT11" s="843"/>
      <c r="AU11" s="843"/>
      <c r="AV11" s="843"/>
      <c r="AW11" s="843"/>
      <c r="AX11" s="843"/>
      <c r="AY11" s="843"/>
      <c r="AZ11" s="843"/>
      <c r="BA11" s="843"/>
      <c r="BB11" s="843"/>
      <c r="BC11" s="843">
        <f>BN11/AR11</f>
        <v>3481.15</v>
      </c>
      <c r="BD11" s="843"/>
      <c r="BE11" s="843"/>
      <c r="BF11" s="843"/>
      <c r="BG11" s="843"/>
      <c r="BH11" s="843"/>
      <c r="BI11" s="843"/>
      <c r="BJ11" s="843"/>
      <c r="BK11" s="843"/>
      <c r="BL11" s="843"/>
      <c r="BM11" s="843"/>
      <c r="BN11" s="223">
        <v>13924.6</v>
      </c>
    </row>
    <row r="12" spans="1:66" ht="15.75" hidden="1">
      <c r="A12" s="862">
        <v>2</v>
      </c>
      <c r="B12" s="863"/>
      <c r="C12" s="863"/>
      <c r="D12" s="864"/>
      <c r="E12" s="897" t="s">
        <v>210</v>
      </c>
      <c r="F12" s="897"/>
      <c r="G12" s="897"/>
      <c r="H12" s="897"/>
      <c r="I12" s="897"/>
      <c r="J12" s="897"/>
      <c r="K12" s="897"/>
      <c r="L12" s="897"/>
      <c r="M12" s="897"/>
      <c r="N12" s="897"/>
      <c r="O12" s="897"/>
      <c r="P12" s="897"/>
      <c r="Q12" s="897"/>
      <c r="R12" s="897"/>
      <c r="S12" s="897"/>
      <c r="T12" s="897"/>
      <c r="U12" s="897"/>
      <c r="V12" s="897"/>
      <c r="W12" s="897"/>
      <c r="X12" s="897"/>
      <c r="Y12" s="897"/>
      <c r="Z12" s="897"/>
      <c r="AA12" s="897"/>
      <c r="AB12" s="897"/>
      <c r="AC12" s="897"/>
      <c r="AD12" s="897"/>
      <c r="AE12" s="897"/>
      <c r="AF12" s="897"/>
      <c r="AG12" s="897"/>
      <c r="AH12" s="897"/>
      <c r="AI12" s="843" t="s">
        <v>354</v>
      </c>
      <c r="AJ12" s="843"/>
      <c r="AK12" s="843"/>
      <c r="AL12" s="843"/>
      <c r="AM12" s="843"/>
      <c r="AN12" s="843"/>
      <c r="AO12" s="843"/>
      <c r="AP12" s="843"/>
      <c r="AQ12" s="843"/>
      <c r="AR12" s="843"/>
      <c r="AS12" s="843"/>
      <c r="AT12" s="843"/>
      <c r="AU12" s="843"/>
      <c r="AV12" s="843"/>
      <c r="AW12" s="843"/>
      <c r="AX12" s="843"/>
      <c r="AY12" s="843"/>
      <c r="AZ12" s="843"/>
      <c r="BA12" s="843"/>
      <c r="BB12" s="843"/>
      <c r="BC12" s="850">
        <v>442.09</v>
      </c>
      <c r="BD12" s="850"/>
      <c r="BE12" s="850"/>
      <c r="BF12" s="850"/>
      <c r="BG12" s="850"/>
      <c r="BH12" s="850"/>
      <c r="BI12" s="850"/>
      <c r="BJ12" s="850"/>
      <c r="BK12" s="850"/>
      <c r="BL12" s="850"/>
      <c r="BM12" s="850"/>
      <c r="BN12" s="223">
        <f>AR12*BC12</f>
        <v>0</v>
      </c>
    </row>
    <row r="13" spans="1:66" ht="15.75">
      <c r="A13" s="862">
        <v>2</v>
      </c>
      <c r="B13" s="863"/>
      <c r="C13" s="863"/>
      <c r="D13" s="864"/>
      <c r="E13" s="842" t="s">
        <v>211</v>
      </c>
      <c r="F13" s="842"/>
      <c r="G13" s="842"/>
      <c r="H13" s="842"/>
      <c r="I13" s="842"/>
      <c r="J13" s="842"/>
      <c r="K13" s="842"/>
      <c r="L13" s="842"/>
      <c r="M13" s="842"/>
      <c r="N13" s="842"/>
      <c r="O13" s="842"/>
      <c r="P13" s="842"/>
      <c r="Q13" s="842"/>
      <c r="R13" s="842"/>
      <c r="S13" s="842"/>
      <c r="T13" s="842"/>
      <c r="U13" s="842"/>
      <c r="V13" s="842"/>
      <c r="W13" s="842"/>
      <c r="X13" s="842"/>
      <c r="Y13" s="842"/>
      <c r="Z13" s="842"/>
      <c r="AA13" s="842"/>
      <c r="AB13" s="842"/>
      <c r="AC13" s="842"/>
      <c r="AD13" s="842"/>
      <c r="AE13" s="842"/>
      <c r="AF13" s="842"/>
      <c r="AG13" s="842"/>
      <c r="AH13" s="842"/>
      <c r="AI13" s="843" t="s">
        <v>355</v>
      </c>
      <c r="AJ13" s="843"/>
      <c r="AK13" s="843"/>
      <c r="AL13" s="843"/>
      <c r="AM13" s="843"/>
      <c r="AN13" s="843"/>
      <c r="AO13" s="843"/>
      <c r="AP13" s="843"/>
      <c r="AQ13" s="843"/>
      <c r="AR13" s="843">
        <v>58.66</v>
      </c>
      <c r="AS13" s="843"/>
      <c r="AT13" s="843"/>
      <c r="AU13" s="843"/>
      <c r="AV13" s="843"/>
      <c r="AW13" s="843"/>
      <c r="AX13" s="843"/>
      <c r="AY13" s="843"/>
      <c r="AZ13" s="843"/>
      <c r="BA13" s="843"/>
      <c r="BB13" s="843"/>
      <c r="BC13" s="849">
        <f>BN13/AR13</f>
        <v>2279.8445277872484</v>
      </c>
      <c r="BD13" s="849"/>
      <c r="BE13" s="849"/>
      <c r="BF13" s="849"/>
      <c r="BG13" s="849"/>
      <c r="BH13" s="849"/>
      <c r="BI13" s="849"/>
      <c r="BJ13" s="849"/>
      <c r="BK13" s="849"/>
      <c r="BL13" s="849"/>
      <c r="BM13" s="849"/>
      <c r="BN13" s="223">
        <v>133735.68</v>
      </c>
    </row>
    <row r="14" spans="1:66" ht="15.75" customHeight="1">
      <c r="A14" s="862">
        <v>3</v>
      </c>
      <c r="B14" s="863"/>
      <c r="C14" s="863"/>
      <c r="D14" s="864"/>
      <c r="E14" s="865" t="s">
        <v>212</v>
      </c>
      <c r="F14" s="865"/>
      <c r="G14" s="865"/>
      <c r="H14" s="865"/>
      <c r="I14" s="865"/>
      <c r="J14" s="865"/>
      <c r="K14" s="865"/>
      <c r="L14" s="865"/>
      <c r="M14" s="865"/>
      <c r="N14" s="865"/>
      <c r="O14" s="865"/>
      <c r="P14" s="865"/>
      <c r="Q14" s="865"/>
      <c r="R14" s="865"/>
      <c r="S14" s="865"/>
      <c r="T14" s="865"/>
      <c r="U14" s="865"/>
      <c r="V14" s="865"/>
      <c r="W14" s="865"/>
      <c r="X14" s="865"/>
      <c r="Y14" s="865"/>
      <c r="Z14" s="865"/>
      <c r="AA14" s="865"/>
      <c r="AB14" s="865"/>
      <c r="AC14" s="865"/>
      <c r="AD14" s="865"/>
      <c r="AE14" s="865"/>
      <c r="AF14" s="865"/>
      <c r="AG14" s="865"/>
      <c r="AH14" s="865"/>
      <c r="AI14" s="843" t="s">
        <v>355</v>
      </c>
      <c r="AJ14" s="843"/>
      <c r="AK14" s="843"/>
      <c r="AL14" s="843"/>
      <c r="AM14" s="843"/>
      <c r="AN14" s="843"/>
      <c r="AO14" s="843"/>
      <c r="AP14" s="843"/>
      <c r="AQ14" s="843"/>
      <c r="AR14" s="843">
        <v>10</v>
      </c>
      <c r="AS14" s="843"/>
      <c r="AT14" s="843"/>
      <c r="AU14" s="843"/>
      <c r="AV14" s="843"/>
      <c r="AW14" s="843"/>
      <c r="AX14" s="843"/>
      <c r="AY14" s="843"/>
      <c r="AZ14" s="843"/>
      <c r="BA14" s="843"/>
      <c r="BB14" s="843"/>
      <c r="BC14" s="844">
        <v>1200</v>
      </c>
      <c r="BD14" s="844"/>
      <c r="BE14" s="844"/>
      <c r="BF14" s="844"/>
      <c r="BG14" s="844"/>
      <c r="BH14" s="844"/>
      <c r="BI14" s="844"/>
      <c r="BJ14" s="844"/>
      <c r="BK14" s="844"/>
      <c r="BL14" s="844"/>
      <c r="BM14" s="844"/>
      <c r="BN14" s="223">
        <f>AR14*BC14</f>
        <v>12000</v>
      </c>
    </row>
    <row r="15" spans="1:66" ht="15.75" hidden="1">
      <c r="A15" s="862">
        <v>4</v>
      </c>
      <c r="B15" s="863"/>
      <c r="C15" s="863"/>
      <c r="D15" s="864"/>
      <c r="E15" s="903" t="s">
        <v>213</v>
      </c>
      <c r="F15" s="904"/>
      <c r="G15" s="904"/>
      <c r="H15" s="904"/>
      <c r="I15" s="904"/>
      <c r="J15" s="904"/>
      <c r="K15" s="904"/>
      <c r="L15" s="904"/>
      <c r="M15" s="904"/>
      <c r="N15" s="904"/>
      <c r="O15" s="904"/>
      <c r="P15" s="904"/>
      <c r="Q15" s="904"/>
      <c r="R15" s="904"/>
      <c r="S15" s="904"/>
      <c r="T15" s="904"/>
      <c r="U15" s="904"/>
      <c r="V15" s="904"/>
      <c r="W15" s="904"/>
      <c r="X15" s="904"/>
      <c r="Y15" s="904"/>
      <c r="Z15" s="904"/>
      <c r="AA15" s="904"/>
      <c r="AB15" s="904"/>
      <c r="AC15" s="904"/>
      <c r="AD15" s="904"/>
      <c r="AE15" s="904"/>
      <c r="AF15" s="904"/>
      <c r="AG15" s="904"/>
      <c r="AH15" s="905"/>
      <c r="AI15" s="843" t="s">
        <v>352</v>
      </c>
      <c r="AJ15" s="843"/>
      <c r="AK15" s="843"/>
      <c r="AL15" s="843"/>
      <c r="AM15" s="843"/>
      <c r="AN15" s="843"/>
      <c r="AO15" s="843"/>
      <c r="AP15" s="843"/>
      <c r="AQ15" s="843"/>
      <c r="AR15" s="843">
        <v>1</v>
      </c>
      <c r="AS15" s="843"/>
      <c r="AT15" s="843"/>
      <c r="AU15" s="843"/>
      <c r="AV15" s="843"/>
      <c r="AW15" s="843"/>
      <c r="AX15" s="843"/>
      <c r="AY15" s="843"/>
      <c r="AZ15" s="843"/>
      <c r="BA15" s="843"/>
      <c r="BB15" s="843"/>
      <c r="BC15" s="850">
        <v>10000</v>
      </c>
      <c r="BD15" s="850"/>
      <c r="BE15" s="850"/>
      <c r="BF15" s="850"/>
      <c r="BG15" s="850"/>
      <c r="BH15" s="850"/>
      <c r="BI15" s="850"/>
      <c r="BJ15" s="850"/>
      <c r="BK15" s="850"/>
      <c r="BL15" s="850"/>
      <c r="BM15" s="850"/>
      <c r="BN15" s="223">
        <f>Z15*AR15*BC15</f>
        <v>0</v>
      </c>
    </row>
    <row r="16" spans="1:66" ht="15.75">
      <c r="A16" s="866"/>
      <c r="B16" s="867"/>
      <c r="C16" s="867"/>
      <c r="D16" s="868"/>
      <c r="E16" s="870" t="s">
        <v>7</v>
      </c>
      <c r="F16" s="870"/>
      <c r="G16" s="870"/>
      <c r="H16" s="870"/>
      <c r="I16" s="870"/>
      <c r="J16" s="870"/>
      <c r="K16" s="870"/>
      <c r="L16" s="870"/>
      <c r="M16" s="870"/>
      <c r="N16" s="870"/>
      <c r="O16" s="870"/>
      <c r="P16" s="870"/>
      <c r="Q16" s="870"/>
      <c r="R16" s="870"/>
      <c r="S16" s="870"/>
      <c r="T16" s="870"/>
      <c r="U16" s="870"/>
      <c r="V16" s="870"/>
      <c r="W16" s="870"/>
      <c r="X16" s="870"/>
      <c r="Y16" s="870"/>
      <c r="Z16" s="870"/>
      <c r="AA16" s="870"/>
      <c r="AB16" s="870"/>
      <c r="AC16" s="870"/>
      <c r="AD16" s="870"/>
      <c r="AE16" s="870"/>
      <c r="AF16" s="870"/>
      <c r="AG16" s="870"/>
      <c r="AH16" s="870"/>
      <c r="AI16" s="843"/>
      <c r="AJ16" s="843"/>
      <c r="AK16" s="843"/>
      <c r="AL16" s="843"/>
      <c r="AM16" s="843"/>
      <c r="AN16" s="843"/>
      <c r="AO16" s="843"/>
      <c r="AP16" s="843"/>
      <c r="AQ16" s="843"/>
      <c r="AR16" s="843"/>
      <c r="AS16" s="843"/>
      <c r="AT16" s="843"/>
      <c r="AU16" s="843"/>
      <c r="AV16" s="843"/>
      <c r="AW16" s="843"/>
      <c r="AX16" s="843"/>
      <c r="AY16" s="843"/>
      <c r="AZ16" s="843"/>
      <c r="BA16" s="843"/>
      <c r="BB16" s="843"/>
      <c r="BC16" s="843"/>
      <c r="BD16" s="843"/>
      <c r="BE16" s="843"/>
      <c r="BF16" s="843"/>
      <c r="BG16" s="843"/>
      <c r="BH16" s="843"/>
      <c r="BI16" s="843"/>
      <c r="BJ16" s="843"/>
      <c r="BK16" s="843"/>
      <c r="BL16" s="843"/>
      <c r="BM16" s="843"/>
      <c r="BN16" s="224">
        <f>SUM(BN11:BN15)</f>
        <v>159660.28</v>
      </c>
    </row>
    <row r="17" spans="1:66" ht="10.5" customHeight="1">
      <c r="A17" s="225"/>
      <c r="B17" s="225"/>
      <c r="C17" s="225"/>
      <c r="D17" s="225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8"/>
    </row>
    <row r="18" spans="1:66" ht="15.75">
      <c r="A18" s="872" t="s">
        <v>1020</v>
      </c>
      <c r="B18" s="872"/>
      <c r="C18" s="872"/>
      <c r="D18" s="872"/>
      <c r="E18" s="872"/>
      <c r="F18" s="872"/>
      <c r="G18" s="872"/>
      <c r="H18" s="872"/>
      <c r="I18" s="872"/>
      <c r="J18" s="872"/>
      <c r="K18" s="872"/>
      <c r="L18" s="872"/>
      <c r="M18" s="872"/>
      <c r="N18" s="872"/>
      <c r="O18" s="872"/>
      <c r="P18" s="872"/>
      <c r="Q18" s="872"/>
      <c r="R18" s="872"/>
      <c r="S18" s="872"/>
      <c r="T18" s="872"/>
      <c r="U18" s="872"/>
      <c r="V18" s="872"/>
      <c r="W18" s="872"/>
      <c r="X18" s="872"/>
      <c r="Y18" s="872"/>
      <c r="Z18" s="872"/>
      <c r="AA18" s="872"/>
      <c r="AB18" s="872"/>
      <c r="AC18" s="872"/>
      <c r="AD18" s="872"/>
      <c r="AE18" s="872"/>
      <c r="AF18" s="872"/>
      <c r="AG18" s="872"/>
      <c r="AH18" s="872"/>
      <c r="AI18" s="872"/>
      <c r="AJ18" s="872"/>
      <c r="AK18" s="872"/>
      <c r="AL18" s="872"/>
      <c r="AM18" s="872"/>
      <c r="AN18" s="872"/>
      <c r="AO18" s="872"/>
      <c r="AP18" s="872"/>
      <c r="AQ18" s="872"/>
      <c r="AR18" s="872"/>
      <c r="AS18" s="872"/>
      <c r="AT18" s="872"/>
      <c r="AU18" s="872"/>
      <c r="AV18" s="872"/>
      <c r="AW18" s="872"/>
      <c r="AX18" s="872"/>
      <c r="AY18" s="872"/>
      <c r="AZ18" s="872"/>
      <c r="BA18" s="872"/>
      <c r="BB18" s="872"/>
      <c r="BC18" s="872"/>
      <c r="BD18" s="872"/>
      <c r="BE18" s="872"/>
      <c r="BF18" s="872"/>
      <c r="BG18" s="872"/>
      <c r="BH18" s="872"/>
      <c r="BI18" s="872"/>
      <c r="BJ18" s="872"/>
      <c r="BK18" s="872"/>
      <c r="BL18" s="872"/>
      <c r="BM18" s="872"/>
      <c r="BN18" s="872"/>
    </row>
    <row r="19" spans="1:66" ht="32.25" customHeight="1">
      <c r="A19" s="873" t="s">
        <v>1021</v>
      </c>
      <c r="B19" s="873"/>
      <c r="C19" s="873"/>
      <c r="D19" s="873"/>
      <c r="E19" s="873"/>
      <c r="F19" s="873"/>
      <c r="G19" s="873"/>
      <c r="H19" s="873"/>
      <c r="I19" s="873"/>
      <c r="J19" s="873"/>
      <c r="K19" s="873"/>
      <c r="L19" s="873"/>
      <c r="M19" s="873"/>
      <c r="N19" s="873"/>
      <c r="O19" s="873"/>
      <c r="P19" s="873"/>
      <c r="Q19" s="873"/>
      <c r="R19" s="873"/>
      <c r="S19" s="873"/>
      <c r="T19" s="873"/>
      <c r="U19" s="873"/>
      <c r="V19" s="873"/>
      <c r="W19" s="873"/>
      <c r="X19" s="873"/>
      <c r="Y19" s="873"/>
      <c r="Z19" s="873"/>
      <c r="AA19" s="873"/>
      <c r="AB19" s="873"/>
      <c r="AC19" s="873"/>
      <c r="AD19" s="873"/>
      <c r="AE19" s="873"/>
      <c r="AF19" s="873"/>
      <c r="AG19" s="873"/>
      <c r="AH19" s="873"/>
      <c r="AI19" s="873"/>
      <c r="AJ19" s="873"/>
      <c r="AK19" s="873"/>
      <c r="AL19" s="873"/>
      <c r="AM19" s="873"/>
      <c r="AN19" s="873"/>
      <c r="AO19" s="873"/>
      <c r="AP19" s="873"/>
      <c r="AQ19" s="873"/>
      <c r="AR19" s="873"/>
      <c r="AS19" s="873"/>
      <c r="AT19" s="873"/>
      <c r="AU19" s="873"/>
      <c r="AV19" s="873"/>
      <c r="AW19" s="873"/>
      <c r="AX19" s="873"/>
      <c r="AY19" s="873"/>
      <c r="AZ19" s="873"/>
      <c r="BA19" s="873"/>
      <c r="BB19" s="873"/>
      <c r="BC19" s="873"/>
      <c r="BD19" s="873"/>
      <c r="BE19" s="873"/>
      <c r="BF19" s="873"/>
      <c r="BG19" s="873"/>
      <c r="BH19" s="873"/>
      <c r="BI19" s="873"/>
      <c r="BJ19" s="873"/>
      <c r="BK19" s="873"/>
      <c r="BL19" s="873"/>
      <c r="BM19" s="873"/>
      <c r="BN19" s="873"/>
    </row>
    <row r="20" spans="1:66" ht="15.75">
      <c r="A20" s="869"/>
      <c r="B20" s="869"/>
      <c r="C20" s="869"/>
      <c r="D20" s="869"/>
      <c r="E20" s="869"/>
      <c r="F20" s="869"/>
      <c r="G20" s="869"/>
      <c r="H20" s="869"/>
      <c r="I20" s="869"/>
      <c r="J20" s="869"/>
      <c r="K20" s="869"/>
      <c r="L20" s="869"/>
      <c r="M20" s="869"/>
      <c r="N20" s="869"/>
      <c r="O20" s="869"/>
      <c r="P20" s="869"/>
      <c r="Q20" s="869"/>
      <c r="R20" s="869"/>
      <c r="S20" s="869"/>
      <c r="T20" s="869"/>
      <c r="U20" s="869"/>
      <c r="V20" s="869"/>
      <c r="W20" s="869"/>
      <c r="X20" s="869"/>
      <c r="Y20" s="869"/>
      <c r="Z20" s="869"/>
      <c r="AA20" s="869"/>
      <c r="AB20" s="869"/>
      <c r="AC20" s="869"/>
      <c r="AD20" s="869"/>
      <c r="AE20" s="869"/>
      <c r="AF20" s="869"/>
      <c r="AG20" s="869"/>
      <c r="AH20" s="869"/>
      <c r="AI20" s="869"/>
      <c r="AJ20" s="869"/>
      <c r="AK20" s="869"/>
      <c r="AL20" s="869"/>
      <c r="AM20" s="869"/>
      <c r="AN20" s="869"/>
      <c r="AO20" s="869"/>
      <c r="AP20" s="869"/>
      <c r="AQ20" s="869"/>
      <c r="AR20" s="869"/>
      <c r="AS20" s="869"/>
      <c r="AT20" s="869"/>
      <c r="AU20" s="869"/>
      <c r="AV20" s="869"/>
      <c r="AW20" s="869"/>
      <c r="AX20" s="869"/>
      <c r="AY20" s="869"/>
      <c r="AZ20" s="869"/>
      <c r="BA20" s="869"/>
      <c r="BB20" s="869"/>
      <c r="BC20" s="869"/>
      <c r="BD20" s="869"/>
      <c r="BE20" s="869"/>
      <c r="BF20" s="869"/>
      <c r="BG20" s="869"/>
      <c r="BH20" s="869"/>
      <c r="BI20" s="869"/>
      <c r="BJ20" s="869"/>
      <c r="BK20" s="869"/>
      <c r="BL20" s="869"/>
      <c r="BM20" s="869"/>
      <c r="BN20" s="869"/>
    </row>
    <row r="21" spans="1:66" s="9" customFormat="1" ht="31.5" customHeight="1">
      <c r="A21" s="561" t="s">
        <v>659</v>
      </c>
      <c r="B21" s="561"/>
      <c r="C21" s="561"/>
      <c r="D21" s="561"/>
      <c r="E21" s="561"/>
      <c r="F21" s="561"/>
      <c r="G21" s="561"/>
      <c r="H21" s="561"/>
      <c r="I21" s="561"/>
      <c r="J21" s="561"/>
      <c r="K21" s="561"/>
      <c r="L21" s="561"/>
      <c r="M21" s="561"/>
      <c r="N21" s="561"/>
      <c r="O21" s="561"/>
      <c r="P21" s="561"/>
      <c r="Q21" s="561"/>
      <c r="R21" s="561"/>
      <c r="S21" s="561"/>
      <c r="T21" s="561"/>
      <c r="U21" s="561"/>
      <c r="V21" s="561"/>
      <c r="W21" s="561"/>
      <c r="X21" s="561"/>
      <c r="Y21" s="561"/>
      <c r="Z21" s="561"/>
      <c r="AA21" s="561"/>
      <c r="AB21" s="561"/>
      <c r="AC21" s="561"/>
      <c r="AD21" s="561"/>
      <c r="AE21" s="561"/>
      <c r="AF21" s="561"/>
      <c r="AG21" s="561"/>
      <c r="AH21" s="561"/>
      <c r="AI21" s="561"/>
      <c r="AJ21" s="561"/>
      <c r="AK21" s="561"/>
      <c r="AL21" s="561"/>
      <c r="AM21" s="561"/>
      <c r="AN21" s="561"/>
      <c r="AO21" s="561"/>
      <c r="AP21" s="561"/>
      <c r="AQ21" s="561"/>
      <c r="AR21" s="561"/>
      <c r="AS21" s="561"/>
      <c r="AT21" s="561"/>
      <c r="AU21" s="561"/>
      <c r="AV21" s="561"/>
      <c r="AW21" s="561"/>
      <c r="AX21" s="561"/>
      <c r="AY21" s="561"/>
      <c r="AZ21" s="561"/>
      <c r="BA21" s="561"/>
      <c r="BB21" s="561"/>
      <c r="BC21" s="561"/>
      <c r="BD21" s="561"/>
      <c r="BE21" s="561"/>
      <c r="BF21" s="561"/>
      <c r="BG21" s="561"/>
      <c r="BH21" s="561"/>
      <c r="BI21" s="561"/>
      <c r="BJ21" s="561"/>
      <c r="BK21" s="561"/>
      <c r="BL21" s="561"/>
      <c r="BM21" s="561"/>
      <c r="BN21" s="561"/>
    </row>
    <row r="22" spans="1:66" s="9" customFormat="1" ht="8.2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</row>
    <row r="23" spans="1:66" s="9" customFormat="1" ht="17.25" customHeight="1">
      <c r="A23" s="6" t="s">
        <v>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780" t="s">
        <v>73</v>
      </c>
      <c r="T23" s="780"/>
      <c r="U23" s="780"/>
      <c r="V23" s="780"/>
      <c r="W23" s="780"/>
      <c r="X23" s="780"/>
      <c r="Y23" s="780"/>
      <c r="Z23" s="780"/>
      <c r="AA23" s="780"/>
      <c r="AB23" s="780"/>
      <c r="AC23" s="780"/>
      <c r="AD23" s="780"/>
      <c r="AE23" s="780"/>
      <c r="AF23" s="780"/>
      <c r="AG23" s="780"/>
      <c r="AH23" s="780"/>
      <c r="AI23" s="780"/>
      <c r="AJ23" s="780"/>
      <c r="AK23" s="780"/>
      <c r="AL23" s="780"/>
      <c r="AM23" s="780"/>
      <c r="AN23" s="780"/>
      <c r="AO23" s="780"/>
      <c r="AP23" s="780"/>
      <c r="AQ23" s="780"/>
      <c r="AR23" s="780"/>
      <c r="AS23" s="780"/>
      <c r="AT23" s="780"/>
      <c r="AU23" s="780"/>
      <c r="AV23" s="780"/>
      <c r="AW23" s="780"/>
      <c r="AX23" s="780"/>
      <c r="AY23" s="780"/>
      <c r="AZ23" s="780"/>
      <c r="BA23" s="780"/>
      <c r="BB23" s="780"/>
      <c r="BC23" s="780"/>
      <c r="BD23" s="780"/>
      <c r="BE23" s="780"/>
      <c r="BF23" s="780"/>
      <c r="BG23" s="780"/>
      <c r="BH23" s="780"/>
      <c r="BI23" s="780"/>
      <c r="BJ23" s="780"/>
      <c r="BK23" s="780"/>
      <c r="BL23" s="780"/>
      <c r="BM23" s="780"/>
      <c r="BN23" s="780"/>
    </row>
    <row r="24" spans="1:66" s="9" customFormat="1" ht="18" customHeight="1">
      <c r="A24" s="6" t="s">
        <v>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604" t="s">
        <v>74</v>
      </c>
      <c r="AI24" s="604"/>
      <c r="AJ24" s="604"/>
      <c r="AK24" s="604"/>
      <c r="AL24" s="604"/>
      <c r="AM24" s="604"/>
      <c r="AN24" s="604"/>
      <c r="AO24" s="604"/>
      <c r="AP24" s="604"/>
      <c r="AQ24" s="604"/>
      <c r="AR24" s="604"/>
      <c r="AS24" s="604"/>
      <c r="AT24" s="604"/>
      <c r="AU24" s="604"/>
      <c r="AV24" s="604"/>
      <c r="AW24" s="604"/>
      <c r="AX24" s="604"/>
      <c r="AY24" s="604"/>
      <c r="AZ24" s="604"/>
      <c r="BA24" s="604"/>
      <c r="BB24" s="604"/>
      <c r="BC24" s="604"/>
      <c r="BD24" s="604"/>
      <c r="BE24" s="604"/>
      <c r="BF24" s="604"/>
      <c r="BG24" s="604"/>
      <c r="BH24" s="604"/>
      <c r="BI24" s="604"/>
      <c r="BJ24" s="604"/>
      <c r="BK24" s="604"/>
      <c r="BL24" s="604"/>
      <c r="BM24" s="604"/>
      <c r="BN24" s="604"/>
    </row>
    <row r="25" spans="1:66" s="9" customFormat="1" ht="9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</row>
    <row r="26" spans="1:66" s="22" customFormat="1" ht="31.5" customHeight="1">
      <c r="A26" s="583" t="s">
        <v>125</v>
      </c>
      <c r="B26" s="584"/>
      <c r="C26" s="584"/>
      <c r="D26" s="585"/>
      <c r="E26" s="557" t="s">
        <v>9</v>
      </c>
      <c r="F26" s="557"/>
      <c r="G26" s="557"/>
      <c r="H26" s="557"/>
      <c r="I26" s="557"/>
      <c r="J26" s="557"/>
      <c r="K26" s="557"/>
      <c r="L26" s="557"/>
      <c r="M26" s="557"/>
      <c r="N26" s="557"/>
      <c r="O26" s="557"/>
      <c r="P26" s="557"/>
      <c r="Q26" s="557"/>
      <c r="R26" s="557"/>
      <c r="S26" s="557"/>
      <c r="T26" s="557"/>
      <c r="U26" s="557"/>
      <c r="V26" s="557"/>
      <c r="W26" s="557"/>
      <c r="X26" s="557"/>
      <c r="Y26" s="557"/>
      <c r="Z26" s="557"/>
      <c r="AA26" s="557"/>
      <c r="AB26" s="557"/>
      <c r="AC26" s="557"/>
      <c r="AD26" s="557"/>
      <c r="AE26" s="557"/>
      <c r="AF26" s="557"/>
      <c r="AG26" s="557"/>
      <c r="AH26" s="557"/>
      <c r="AI26" s="557"/>
      <c r="AJ26" s="557"/>
      <c r="AK26" s="557"/>
      <c r="AL26" s="557"/>
      <c r="AM26" s="557"/>
      <c r="AN26" s="557"/>
      <c r="AO26" s="557"/>
      <c r="AP26" s="557"/>
      <c r="AQ26" s="557"/>
      <c r="AR26" s="557"/>
      <c r="AS26" s="557"/>
      <c r="AT26" s="557"/>
      <c r="AU26" s="571" t="s">
        <v>349</v>
      </c>
      <c r="AV26" s="571"/>
      <c r="AW26" s="571"/>
      <c r="AX26" s="571"/>
      <c r="AY26" s="571"/>
      <c r="AZ26" s="571"/>
      <c r="BA26" s="571"/>
      <c r="BB26" s="571"/>
      <c r="BC26" s="571"/>
      <c r="BD26" s="461" t="s">
        <v>356</v>
      </c>
      <c r="BE26" s="462"/>
      <c r="BF26" s="462"/>
      <c r="BG26" s="462"/>
      <c r="BH26" s="462"/>
      <c r="BI26" s="462"/>
      <c r="BJ26" s="462"/>
      <c r="BK26" s="462"/>
      <c r="BL26" s="462"/>
      <c r="BM26" s="463"/>
      <c r="BN26" s="162" t="s">
        <v>357</v>
      </c>
    </row>
    <row r="27" spans="1:66" s="22" customFormat="1" ht="12.75">
      <c r="A27" s="553">
        <v>1</v>
      </c>
      <c r="B27" s="554"/>
      <c r="C27" s="554"/>
      <c r="D27" s="555"/>
      <c r="E27" s="778">
        <v>2</v>
      </c>
      <c r="F27" s="778"/>
      <c r="G27" s="778"/>
      <c r="H27" s="778"/>
      <c r="I27" s="778"/>
      <c r="J27" s="778"/>
      <c r="K27" s="778"/>
      <c r="L27" s="778"/>
      <c r="M27" s="778"/>
      <c r="N27" s="778"/>
      <c r="O27" s="778"/>
      <c r="P27" s="778"/>
      <c r="Q27" s="778"/>
      <c r="R27" s="778"/>
      <c r="S27" s="778"/>
      <c r="T27" s="778"/>
      <c r="U27" s="778"/>
      <c r="V27" s="778"/>
      <c r="W27" s="778"/>
      <c r="X27" s="778"/>
      <c r="Y27" s="778"/>
      <c r="Z27" s="778"/>
      <c r="AA27" s="778"/>
      <c r="AB27" s="778"/>
      <c r="AC27" s="778"/>
      <c r="AD27" s="778"/>
      <c r="AE27" s="778"/>
      <c r="AF27" s="778"/>
      <c r="AG27" s="778"/>
      <c r="AH27" s="778"/>
      <c r="AI27" s="778"/>
      <c r="AJ27" s="778"/>
      <c r="AK27" s="778"/>
      <c r="AL27" s="778"/>
      <c r="AM27" s="778"/>
      <c r="AN27" s="778"/>
      <c r="AO27" s="778"/>
      <c r="AP27" s="778"/>
      <c r="AQ27" s="778"/>
      <c r="AR27" s="778"/>
      <c r="AS27" s="778"/>
      <c r="AT27" s="778"/>
      <c r="AU27" s="778"/>
      <c r="AV27" s="778"/>
      <c r="AW27" s="778"/>
      <c r="AX27" s="778"/>
      <c r="AY27" s="778"/>
      <c r="AZ27" s="778"/>
      <c r="BA27" s="778"/>
      <c r="BB27" s="778"/>
      <c r="BC27" s="778"/>
      <c r="BD27" s="553">
        <v>4</v>
      </c>
      <c r="BE27" s="554"/>
      <c r="BF27" s="554"/>
      <c r="BG27" s="554"/>
      <c r="BH27" s="554"/>
      <c r="BI27" s="554"/>
      <c r="BJ27" s="554"/>
      <c r="BK27" s="554"/>
      <c r="BL27" s="554"/>
      <c r="BM27" s="555"/>
      <c r="BN27" s="69">
        <v>5</v>
      </c>
    </row>
    <row r="28" spans="1:66" s="22" customFormat="1" ht="15.75">
      <c r="A28" s="699">
        <v>1</v>
      </c>
      <c r="B28" s="700"/>
      <c r="C28" s="700"/>
      <c r="D28" s="701"/>
      <c r="E28" s="821" t="s">
        <v>1023</v>
      </c>
      <c r="F28" s="821"/>
      <c r="G28" s="821"/>
      <c r="H28" s="821"/>
      <c r="I28" s="821"/>
      <c r="J28" s="821"/>
      <c r="K28" s="821"/>
      <c r="L28" s="821"/>
      <c r="M28" s="821"/>
      <c r="N28" s="821"/>
      <c r="O28" s="821"/>
      <c r="P28" s="821"/>
      <c r="Q28" s="821"/>
      <c r="R28" s="821"/>
      <c r="S28" s="821"/>
      <c r="T28" s="821"/>
      <c r="U28" s="821"/>
      <c r="V28" s="821"/>
      <c r="W28" s="821"/>
      <c r="X28" s="821"/>
      <c r="Y28" s="821"/>
      <c r="Z28" s="821"/>
      <c r="AA28" s="821"/>
      <c r="AB28" s="821"/>
      <c r="AC28" s="821"/>
      <c r="AD28" s="821"/>
      <c r="AE28" s="821"/>
      <c r="AF28" s="821"/>
      <c r="AG28" s="821"/>
      <c r="AH28" s="821"/>
      <c r="AI28" s="821"/>
      <c r="AJ28" s="821"/>
      <c r="AK28" s="821"/>
      <c r="AL28" s="821"/>
      <c r="AM28" s="821"/>
      <c r="AN28" s="821"/>
      <c r="AO28" s="821"/>
      <c r="AP28" s="821"/>
      <c r="AQ28" s="821"/>
      <c r="AR28" s="821"/>
      <c r="AS28" s="821"/>
      <c r="AT28" s="821"/>
      <c r="AU28" s="877"/>
      <c r="AV28" s="877"/>
      <c r="AW28" s="877"/>
      <c r="AX28" s="877"/>
      <c r="AY28" s="877"/>
      <c r="AZ28" s="877"/>
      <c r="BA28" s="877"/>
      <c r="BB28" s="877"/>
      <c r="BC28" s="877"/>
      <c r="BD28" s="882"/>
      <c r="BE28" s="883"/>
      <c r="BF28" s="883"/>
      <c r="BG28" s="883"/>
      <c r="BH28" s="883"/>
      <c r="BI28" s="883"/>
      <c r="BJ28" s="883"/>
      <c r="BK28" s="883"/>
      <c r="BL28" s="883"/>
      <c r="BM28" s="884"/>
      <c r="BN28" s="222"/>
    </row>
    <row r="29" spans="1:66" s="22" customFormat="1" ht="31.5" customHeight="1">
      <c r="A29" s="699">
        <v>2</v>
      </c>
      <c r="B29" s="700"/>
      <c r="C29" s="700"/>
      <c r="D29" s="701"/>
      <c r="E29" s="881" t="s">
        <v>1022</v>
      </c>
      <c r="F29" s="881"/>
      <c r="G29" s="881"/>
      <c r="H29" s="881"/>
      <c r="I29" s="881"/>
      <c r="J29" s="881"/>
      <c r="K29" s="881"/>
      <c r="L29" s="881"/>
      <c r="M29" s="881"/>
      <c r="N29" s="881"/>
      <c r="O29" s="881"/>
      <c r="P29" s="881"/>
      <c r="Q29" s="881"/>
      <c r="R29" s="881"/>
      <c r="S29" s="881"/>
      <c r="T29" s="881"/>
      <c r="U29" s="881"/>
      <c r="V29" s="881"/>
      <c r="W29" s="881"/>
      <c r="X29" s="881"/>
      <c r="Y29" s="881"/>
      <c r="Z29" s="881"/>
      <c r="AA29" s="881"/>
      <c r="AB29" s="881"/>
      <c r="AC29" s="881"/>
      <c r="AD29" s="881"/>
      <c r="AE29" s="881"/>
      <c r="AF29" s="881"/>
      <c r="AG29" s="881"/>
      <c r="AH29" s="881"/>
      <c r="AI29" s="881"/>
      <c r="AJ29" s="881"/>
      <c r="AK29" s="881"/>
      <c r="AL29" s="881"/>
      <c r="AM29" s="881"/>
      <c r="AN29" s="881"/>
      <c r="AO29" s="881"/>
      <c r="AP29" s="881"/>
      <c r="AQ29" s="881"/>
      <c r="AR29" s="881"/>
      <c r="AS29" s="881"/>
      <c r="AT29" s="881"/>
      <c r="AU29" s="885"/>
      <c r="AV29" s="885"/>
      <c r="AW29" s="885"/>
      <c r="AX29" s="885"/>
      <c r="AY29" s="885"/>
      <c r="AZ29" s="885"/>
      <c r="BA29" s="885"/>
      <c r="BB29" s="885"/>
      <c r="BC29" s="885"/>
      <c r="BD29" s="878"/>
      <c r="BE29" s="879"/>
      <c r="BF29" s="879"/>
      <c r="BG29" s="879"/>
      <c r="BH29" s="879"/>
      <c r="BI29" s="879"/>
      <c r="BJ29" s="879"/>
      <c r="BK29" s="879"/>
      <c r="BL29" s="879"/>
      <c r="BM29" s="880"/>
      <c r="BN29" s="157">
        <f>AU29*BD29</f>
        <v>0</v>
      </c>
    </row>
    <row r="30" spans="1:66" s="22" customFormat="1" ht="15.75">
      <c r="A30" s="699">
        <v>3</v>
      </c>
      <c r="B30" s="700"/>
      <c r="C30" s="700"/>
      <c r="D30" s="701"/>
      <c r="E30" s="886" t="s">
        <v>797</v>
      </c>
      <c r="F30" s="886"/>
      <c r="G30" s="886"/>
      <c r="H30" s="886"/>
      <c r="I30" s="886"/>
      <c r="J30" s="886"/>
      <c r="K30" s="886"/>
      <c r="L30" s="886"/>
      <c r="M30" s="886"/>
      <c r="N30" s="886"/>
      <c r="O30" s="886"/>
      <c r="P30" s="886"/>
      <c r="Q30" s="886"/>
      <c r="R30" s="886"/>
      <c r="S30" s="886"/>
      <c r="T30" s="886"/>
      <c r="U30" s="886"/>
      <c r="V30" s="886"/>
      <c r="W30" s="886"/>
      <c r="X30" s="886"/>
      <c r="Y30" s="886"/>
      <c r="Z30" s="886"/>
      <c r="AA30" s="886"/>
      <c r="AB30" s="886"/>
      <c r="AC30" s="886"/>
      <c r="AD30" s="886"/>
      <c r="AE30" s="886"/>
      <c r="AF30" s="886"/>
      <c r="AG30" s="886"/>
      <c r="AH30" s="886"/>
      <c r="AI30" s="886"/>
      <c r="AJ30" s="886"/>
      <c r="AK30" s="886"/>
      <c r="AL30" s="886"/>
      <c r="AM30" s="886"/>
      <c r="AN30" s="886"/>
      <c r="AO30" s="886"/>
      <c r="AP30" s="886"/>
      <c r="AQ30" s="886"/>
      <c r="AR30" s="886"/>
      <c r="AS30" s="886"/>
      <c r="AT30" s="886"/>
      <c r="AU30" s="885">
        <v>5</v>
      </c>
      <c r="AV30" s="885"/>
      <c r="AW30" s="885"/>
      <c r="AX30" s="885"/>
      <c r="AY30" s="885"/>
      <c r="AZ30" s="885"/>
      <c r="BA30" s="885"/>
      <c r="BB30" s="885"/>
      <c r="BC30" s="885"/>
      <c r="BD30" s="878">
        <v>2000</v>
      </c>
      <c r="BE30" s="879"/>
      <c r="BF30" s="879"/>
      <c r="BG30" s="879"/>
      <c r="BH30" s="879"/>
      <c r="BI30" s="879"/>
      <c r="BJ30" s="879"/>
      <c r="BK30" s="879"/>
      <c r="BL30" s="879"/>
      <c r="BM30" s="880"/>
      <c r="BN30" s="157">
        <f>AU30*BD30</f>
        <v>10000</v>
      </c>
    </row>
    <row r="31" spans="1:66" s="22" customFormat="1" ht="15.75" hidden="1">
      <c r="A31" s="699">
        <v>6</v>
      </c>
      <c r="B31" s="700"/>
      <c r="C31" s="700"/>
      <c r="D31" s="701"/>
      <c r="E31" s="886" t="s">
        <v>121</v>
      </c>
      <c r="F31" s="886"/>
      <c r="G31" s="886"/>
      <c r="H31" s="886"/>
      <c r="I31" s="886"/>
      <c r="J31" s="886"/>
      <c r="K31" s="886"/>
      <c r="L31" s="886"/>
      <c r="M31" s="886"/>
      <c r="N31" s="886"/>
      <c r="O31" s="886"/>
      <c r="P31" s="886"/>
      <c r="Q31" s="886"/>
      <c r="R31" s="886"/>
      <c r="S31" s="886"/>
      <c r="T31" s="886"/>
      <c r="U31" s="886"/>
      <c r="V31" s="886"/>
      <c r="W31" s="886"/>
      <c r="X31" s="886"/>
      <c r="Y31" s="886"/>
      <c r="Z31" s="886"/>
      <c r="AA31" s="886"/>
      <c r="AB31" s="886"/>
      <c r="AC31" s="886"/>
      <c r="AD31" s="886"/>
      <c r="AE31" s="886"/>
      <c r="AF31" s="886"/>
      <c r="AG31" s="886"/>
      <c r="AH31" s="886"/>
      <c r="AI31" s="886"/>
      <c r="AJ31" s="886"/>
      <c r="AK31" s="886"/>
      <c r="AL31" s="886"/>
      <c r="AM31" s="886"/>
      <c r="AN31" s="886"/>
      <c r="AO31" s="886"/>
      <c r="AP31" s="886"/>
      <c r="AQ31" s="886"/>
      <c r="AR31" s="886"/>
      <c r="AS31" s="886"/>
      <c r="AT31" s="886"/>
      <c r="AU31" s="786"/>
      <c r="AV31" s="786"/>
      <c r="AW31" s="786"/>
      <c r="AX31" s="786"/>
      <c r="AY31" s="786"/>
      <c r="AZ31" s="786"/>
      <c r="BA31" s="786"/>
      <c r="BB31" s="786"/>
      <c r="BC31" s="786"/>
      <c r="BD31" s="878">
        <v>2500</v>
      </c>
      <c r="BE31" s="879"/>
      <c r="BF31" s="879"/>
      <c r="BG31" s="879"/>
      <c r="BH31" s="879"/>
      <c r="BI31" s="879"/>
      <c r="BJ31" s="879"/>
      <c r="BK31" s="879"/>
      <c r="BL31" s="879"/>
      <c r="BM31" s="880"/>
      <c r="BN31" s="157">
        <f>AU31*BD31</f>
        <v>0</v>
      </c>
    </row>
    <row r="32" spans="1:66" s="22" customFormat="1" ht="15.75" hidden="1">
      <c r="A32" s="699">
        <v>7</v>
      </c>
      <c r="B32" s="700"/>
      <c r="C32" s="700"/>
      <c r="D32" s="701"/>
      <c r="E32" s="886" t="s">
        <v>122</v>
      </c>
      <c r="F32" s="886"/>
      <c r="G32" s="886"/>
      <c r="H32" s="886"/>
      <c r="I32" s="886"/>
      <c r="J32" s="886"/>
      <c r="K32" s="886"/>
      <c r="L32" s="886"/>
      <c r="M32" s="886"/>
      <c r="N32" s="886"/>
      <c r="O32" s="886"/>
      <c r="P32" s="886"/>
      <c r="Q32" s="886"/>
      <c r="R32" s="886"/>
      <c r="S32" s="886"/>
      <c r="T32" s="886"/>
      <c r="U32" s="886"/>
      <c r="V32" s="886"/>
      <c r="W32" s="886"/>
      <c r="X32" s="886"/>
      <c r="Y32" s="886"/>
      <c r="Z32" s="886"/>
      <c r="AA32" s="886"/>
      <c r="AB32" s="886"/>
      <c r="AC32" s="886"/>
      <c r="AD32" s="886"/>
      <c r="AE32" s="886"/>
      <c r="AF32" s="886"/>
      <c r="AG32" s="886"/>
      <c r="AH32" s="886"/>
      <c r="AI32" s="886"/>
      <c r="AJ32" s="886"/>
      <c r="AK32" s="886"/>
      <c r="AL32" s="886"/>
      <c r="AM32" s="886"/>
      <c r="AN32" s="886"/>
      <c r="AO32" s="886"/>
      <c r="AP32" s="886"/>
      <c r="AQ32" s="886"/>
      <c r="AR32" s="886"/>
      <c r="AS32" s="886"/>
      <c r="AT32" s="886"/>
      <c r="AU32" s="786"/>
      <c r="AV32" s="786"/>
      <c r="AW32" s="786"/>
      <c r="AX32" s="786"/>
      <c r="AY32" s="786"/>
      <c r="AZ32" s="786"/>
      <c r="BA32" s="786"/>
      <c r="BB32" s="786"/>
      <c r="BC32" s="786"/>
      <c r="BD32" s="878">
        <v>3000</v>
      </c>
      <c r="BE32" s="879"/>
      <c r="BF32" s="879"/>
      <c r="BG32" s="879"/>
      <c r="BH32" s="879"/>
      <c r="BI32" s="879"/>
      <c r="BJ32" s="879"/>
      <c r="BK32" s="879"/>
      <c r="BL32" s="879"/>
      <c r="BM32" s="880"/>
      <c r="BN32" s="157">
        <f>AU32*BD32</f>
        <v>0</v>
      </c>
    </row>
    <row r="33" spans="1:66" ht="15.75">
      <c r="A33" s="854"/>
      <c r="B33" s="480"/>
      <c r="C33" s="480"/>
      <c r="D33" s="855"/>
      <c r="E33" s="776" t="s">
        <v>7</v>
      </c>
      <c r="F33" s="776"/>
      <c r="G33" s="776"/>
      <c r="H33" s="776"/>
      <c r="I33" s="776"/>
      <c r="J33" s="776"/>
      <c r="K33" s="776"/>
      <c r="L33" s="776"/>
      <c r="M33" s="776"/>
      <c r="N33" s="776"/>
      <c r="O33" s="776"/>
      <c r="P33" s="776"/>
      <c r="Q33" s="776"/>
      <c r="R33" s="776"/>
      <c r="S33" s="776"/>
      <c r="T33" s="776"/>
      <c r="U33" s="776"/>
      <c r="V33" s="776"/>
      <c r="W33" s="776"/>
      <c r="X33" s="776"/>
      <c r="Y33" s="776"/>
      <c r="Z33" s="776"/>
      <c r="AA33" s="776"/>
      <c r="AB33" s="776"/>
      <c r="AC33" s="776"/>
      <c r="AD33" s="776"/>
      <c r="AE33" s="776"/>
      <c r="AF33" s="776"/>
      <c r="AG33" s="776"/>
      <c r="AH33" s="776"/>
      <c r="AI33" s="776"/>
      <c r="AJ33" s="776"/>
      <c r="AK33" s="776"/>
      <c r="AL33" s="776"/>
      <c r="AM33" s="776"/>
      <c r="AN33" s="776"/>
      <c r="AO33" s="776"/>
      <c r="AP33" s="776"/>
      <c r="AQ33" s="776"/>
      <c r="AR33" s="776"/>
      <c r="AS33" s="776"/>
      <c r="AT33" s="776"/>
      <c r="AU33" s="786"/>
      <c r="AV33" s="786"/>
      <c r="AW33" s="786"/>
      <c r="AX33" s="786"/>
      <c r="AY33" s="786"/>
      <c r="AZ33" s="786"/>
      <c r="BA33" s="786"/>
      <c r="BB33" s="786"/>
      <c r="BC33" s="786"/>
      <c r="BD33" s="874"/>
      <c r="BE33" s="875"/>
      <c r="BF33" s="875"/>
      <c r="BG33" s="875"/>
      <c r="BH33" s="875"/>
      <c r="BI33" s="875"/>
      <c r="BJ33" s="875"/>
      <c r="BK33" s="875"/>
      <c r="BL33" s="875"/>
      <c r="BM33" s="876"/>
      <c r="BN33" s="105">
        <f>SUM(BN28:BN32)</f>
        <v>10000</v>
      </c>
    </row>
    <row r="34" s="1" customFormat="1" ht="15.75"/>
    <row r="35" spans="1:66" s="9" customFormat="1" ht="35.25" customHeight="1">
      <c r="A35" s="561" t="s">
        <v>660</v>
      </c>
      <c r="B35" s="561"/>
      <c r="C35" s="561"/>
      <c r="D35" s="561"/>
      <c r="E35" s="561"/>
      <c r="F35" s="561"/>
      <c r="G35" s="561"/>
      <c r="H35" s="561"/>
      <c r="I35" s="561"/>
      <c r="J35" s="561"/>
      <c r="K35" s="561"/>
      <c r="L35" s="561"/>
      <c r="M35" s="561"/>
      <c r="N35" s="561"/>
      <c r="O35" s="561"/>
      <c r="P35" s="561"/>
      <c r="Q35" s="561"/>
      <c r="R35" s="561"/>
      <c r="S35" s="561"/>
      <c r="T35" s="561"/>
      <c r="U35" s="561"/>
      <c r="V35" s="561"/>
      <c r="W35" s="561"/>
      <c r="X35" s="561"/>
      <c r="Y35" s="561"/>
      <c r="Z35" s="561"/>
      <c r="AA35" s="561"/>
      <c r="AB35" s="561"/>
      <c r="AC35" s="561"/>
      <c r="AD35" s="561"/>
      <c r="AE35" s="561"/>
      <c r="AF35" s="561"/>
      <c r="AG35" s="561"/>
      <c r="AH35" s="561"/>
      <c r="AI35" s="561"/>
      <c r="AJ35" s="561"/>
      <c r="AK35" s="561"/>
      <c r="AL35" s="561"/>
      <c r="AM35" s="561"/>
      <c r="AN35" s="561"/>
      <c r="AO35" s="561"/>
      <c r="AP35" s="561"/>
      <c r="AQ35" s="561"/>
      <c r="AR35" s="561"/>
      <c r="AS35" s="561"/>
      <c r="AT35" s="561"/>
      <c r="AU35" s="561"/>
      <c r="AV35" s="561"/>
      <c r="AW35" s="561"/>
      <c r="AX35" s="561"/>
      <c r="AY35" s="561"/>
      <c r="AZ35" s="561"/>
      <c r="BA35" s="561"/>
      <c r="BB35" s="561"/>
      <c r="BC35" s="561"/>
      <c r="BD35" s="561"/>
      <c r="BE35" s="561"/>
      <c r="BF35" s="561"/>
      <c r="BG35" s="561"/>
      <c r="BH35" s="561"/>
      <c r="BI35" s="561"/>
      <c r="BJ35" s="561"/>
      <c r="BK35" s="561"/>
      <c r="BL35" s="561"/>
      <c r="BM35" s="561"/>
      <c r="BN35" s="561"/>
    </row>
    <row r="36" spans="1:66" s="9" customFormat="1" ht="10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</row>
    <row r="37" spans="1:66" s="9" customFormat="1" ht="14.25" customHeight="1">
      <c r="A37" s="6" t="s">
        <v>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780" t="s">
        <v>73</v>
      </c>
      <c r="T37" s="780"/>
      <c r="U37" s="780"/>
      <c r="V37" s="780"/>
      <c r="W37" s="780"/>
      <c r="X37" s="780"/>
      <c r="Y37" s="780"/>
      <c r="Z37" s="780"/>
      <c r="AA37" s="780"/>
      <c r="AB37" s="780"/>
      <c r="AC37" s="780"/>
      <c r="AD37" s="780"/>
      <c r="AE37" s="780"/>
      <c r="AF37" s="780"/>
      <c r="AG37" s="780"/>
      <c r="AH37" s="780"/>
      <c r="AI37" s="780"/>
      <c r="AJ37" s="780"/>
      <c r="AK37" s="780"/>
      <c r="AL37" s="780"/>
      <c r="AM37" s="780"/>
      <c r="AN37" s="780"/>
      <c r="AO37" s="780"/>
      <c r="AP37" s="780"/>
      <c r="AQ37" s="780"/>
      <c r="AR37" s="780"/>
      <c r="AS37" s="780"/>
      <c r="AT37" s="780"/>
      <c r="AU37" s="780"/>
      <c r="AV37" s="780"/>
      <c r="AW37" s="780"/>
      <c r="AX37" s="780"/>
      <c r="AY37" s="780"/>
      <c r="AZ37" s="780"/>
      <c r="BA37" s="780"/>
      <c r="BB37" s="780"/>
      <c r="BC37" s="780"/>
      <c r="BD37" s="780"/>
      <c r="BE37" s="780"/>
      <c r="BF37" s="780"/>
      <c r="BG37" s="780"/>
      <c r="BH37" s="780"/>
      <c r="BI37" s="780"/>
      <c r="BJ37" s="780"/>
      <c r="BK37" s="780"/>
      <c r="BL37" s="780"/>
      <c r="BM37" s="780"/>
      <c r="BN37" s="780"/>
    </row>
    <row r="38" spans="1:66" s="9" customFormat="1" ht="15.75" customHeight="1">
      <c r="A38" s="6" t="s">
        <v>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604" t="s">
        <v>74</v>
      </c>
      <c r="AI38" s="604"/>
      <c r="AJ38" s="604"/>
      <c r="AK38" s="604"/>
      <c r="AL38" s="604"/>
      <c r="AM38" s="604"/>
      <c r="AN38" s="604"/>
      <c r="AO38" s="604"/>
      <c r="AP38" s="604"/>
      <c r="AQ38" s="604"/>
      <c r="AR38" s="604"/>
      <c r="AS38" s="604"/>
      <c r="AT38" s="604"/>
      <c r="AU38" s="604"/>
      <c r="AV38" s="604"/>
      <c r="AW38" s="604"/>
      <c r="AX38" s="604"/>
      <c r="AY38" s="604"/>
      <c r="AZ38" s="604"/>
      <c r="BA38" s="604"/>
      <c r="BB38" s="604"/>
      <c r="BC38" s="604"/>
      <c r="BD38" s="604"/>
      <c r="BE38" s="604"/>
      <c r="BF38" s="604"/>
      <c r="BG38" s="604"/>
      <c r="BH38" s="604"/>
      <c r="BI38" s="604"/>
      <c r="BJ38" s="604"/>
      <c r="BK38" s="604"/>
      <c r="BL38" s="604"/>
      <c r="BM38" s="604"/>
      <c r="BN38" s="604"/>
    </row>
    <row r="39" spans="1:66" s="9" customFormat="1" ht="9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</row>
    <row r="40" spans="1:66" ht="38.25" customHeight="1">
      <c r="A40" s="583" t="s">
        <v>125</v>
      </c>
      <c r="B40" s="584"/>
      <c r="C40" s="584"/>
      <c r="D40" s="585"/>
      <c r="E40" s="557" t="s">
        <v>9</v>
      </c>
      <c r="F40" s="557"/>
      <c r="G40" s="557"/>
      <c r="H40" s="557"/>
      <c r="I40" s="557"/>
      <c r="J40" s="557"/>
      <c r="K40" s="557"/>
      <c r="L40" s="557"/>
      <c r="M40" s="557"/>
      <c r="N40" s="557"/>
      <c r="O40" s="557"/>
      <c r="P40" s="557"/>
      <c r="Q40" s="557"/>
      <c r="R40" s="557"/>
      <c r="S40" s="557"/>
      <c r="T40" s="557"/>
      <c r="U40" s="557"/>
      <c r="V40" s="557"/>
      <c r="W40" s="557"/>
      <c r="X40" s="557"/>
      <c r="Y40" s="557"/>
      <c r="Z40" s="557"/>
      <c r="AA40" s="557"/>
      <c r="AB40" s="557"/>
      <c r="AC40" s="557"/>
      <c r="AD40" s="557"/>
      <c r="AE40" s="557"/>
      <c r="AF40" s="557"/>
      <c r="AG40" s="557"/>
      <c r="AH40" s="557"/>
      <c r="AI40" s="557"/>
      <c r="AJ40" s="557"/>
      <c r="AK40" s="557"/>
      <c r="AL40" s="557"/>
      <c r="AM40" s="557"/>
      <c r="AN40" s="557"/>
      <c r="AO40" s="557"/>
      <c r="AP40" s="557"/>
      <c r="AQ40" s="557"/>
      <c r="AR40" s="557"/>
      <c r="AS40" s="557"/>
      <c r="AT40" s="557"/>
      <c r="AU40" s="571" t="s">
        <v>349</v>
      </c>
      <c r="AV40" s="571"/>
      <c r="AW40" s="571"/>
      <c r="AX40" s="571"/>
      <c r="AY40" s="571"/>
      <c r="AZ40" s="571"/>
      <c r="BA40" s="571"/>
      <c r="BB40" s="571"/>
      <c r="BC40" s="571"/>
      <c r="BD40" s="461" t="s">
        <v>356</v>
      </c>
      <c r="BE40" s="462"/>
      <c r="BF40" s="462"/>
      <c r="BG40" s="462"/>
      <c r="BH40" s="462"/>
      <c r="BI40" s="462"/>
      <c r="BJ40" s="462"/>
      <c r="BK40" s="462"/>
      <c r="BL40" s="462"/>
      <c r="BM40" s="463"/>
      <c r="BN40" s="162" t="s">
        <v>357</v>
      </c>
    </row>
    <row r="41" spans="1:66" ht="12.75">
      <c r="A41" s="553">
        <v>1</v>
      </c>
      <c r="B41" s="554"/>
      <c r="C41" s="554"/>
      <c r="D41" s="555"/>
      <c r="E41" s="778">
        <v>2</v>
      </c>
      <c r="F41" s="778"/>
      <c r="G41" s="778"/>
      <c r="H41" s="778"/>
      <c r="I41" s="778"/>
      <c r="J41" s="778"/>
      <c r="K41" s="778"/>
      <c r="L41" s="778"/>
      <c r="M41" s="778"/>
      <c r="N41" s="778"/>
      <c r="O41" s="778"/>
      <c r="P41" s="778"/>
      <c r="Q41" s="778"/>
      <c r="R41" s="778"/>
      <c r="S41" s="778"/>
      <c r="T41" s="778"/>
      <c r="U41" s="778"/>
      <c r="V41" s="778"/>
      <c r="W41" s="778"/>
      <c r="X41" s="778"/>
      <c r="Y41" s="778"/>
      <c r="Z41" s="778"/>
      <c r="AA41" s="778"/>
      <c r="AB41" s="778"/>
      <c r="AC41" s="778"/>
      <c r="AD41" s="778"/>
      <c r="AE41" s="778"/>
      <c r="AF41" s="778"/>
      <c r="AG41" s="778"/>
      <c r="AH41" s="778"/>
      <c r="AI41" s="778"/>
      <c r="AJ41" s="778"/>
      <c r="AK41" s="778"/>
      <c r="AL41" s="778"/>
      <c r="AM41" s="778"/>
      <c r="AN41" s="778"/>
      <c r="AO41" s="778"/>
      <c r="AP41" s="778"/>
      <c r="AQ41" s="778"/>
      <c r="AR41" s="778"/>
      <c r="AS41" s="778"/>
      <c r="AT41" s="778"/>
      <c r="AU41" s="778"/>
      <c r="AV41" s="778"/>
      <c r="AW41" s="778"/>
      <c r="AX41" s="778"/>
      <c r="AY41" s="778"/>
      <c r="AZ41" s="778"/>
      <c r="BA41" s="778"/>
      <c r="BB41" s="778"/>
      <c r="BC41" s="778"/>
      <c r="BD41" s="553">
        <v>4</v>
      </c>
      <c r="BE41" s="554"/>
      <c r="BF41" s="554"/>
      <c r="BG41" s="554"/>
      <c r="BH41" s="554"/>
      <c r="BI41" s="554"/>
      <c r="BJ41" s="554"/>
      <c r="BK41" s="554"/>
      <c r="BL41" s="554"/>
      <c r="BM41" s="555"/>
      <c r="BN41" s="69">
        <v>5</v>
      </c>
    </row>
    <row r="42" spans="1:66" ht="30.75" customHeight="1">
      <c r="A42" s="699">
        <v>1</v>
      </c>
      <c r="B42" s="700"/>
      <c r="C42" s="700"/>
      <c r="D42" s="701"/>
      <c r="E42" s="841" t="s">
        <v>787</v>
      </c>
      <c r="F42" s="841"/>
      <c r="G42" s="841"/>
      <c r="H42" s="841"/>
      <c r="I42" s="841"/>
      <c r="J42" s="841"/>
      <c r="K42" s="841"/>
      <c r="L42" s="841"/>
      <c r="M42" s="841"/>
      <c r="N42" s="841"/>
      <c r="O42" s="841"/>
      <c r="P42" s="841"/>
      <c r="Q42" s="841"/>
      <c r="R42" s="841"/>
      <c r="S42" s="841"/>
      <c r="T42" s="841"/>
      <c r="U42" s="841"/>
      <c r="V42" s="841"/>
      <c r="W42" s="841"/>
      <c r="X42" s="841"/>
      <c r="Y42" s="841"/>
      <c r="Z42" s="841"/>
      <c r="AA42" s="841"/>
      <c r="AB42" s="841"/>
      <c r="AC42" s="841"/>
      <c r="AD42" s="841"/>
      <c r="AE42" s="841"/>
      <c r="AF42" s="841"/>
      <c r="AG42" s="841"/>
      <c r="AH42" s="841"/>
      <c r="AI42" s="841"/>
      <c r="AJ42" s="841"/>
      <c r="AK42" s="841"/>
      <c r="AL42" s="841"/>
      <c r="AM42" s="841"/>
      <c r="AN42" s="841"/>
      <c r="AO42" s="841"/>
      <c r="AP42" s="841"/>
      <c r="AQ42" s="841"/>
      <c r="AR42" s="841"/>
      <c r="AS42" s="841"/>
      <c r="AT42" s="841"/>
      <c r="AU42" s="843">
        <v>1</v>
      </c>
      <c r="AV42" s="843"/>
      <c r="AW42" s="843"/>
      <c r="AX42" s="843"/>
      <c r="AY42" s="843"/>
      <c r="AZ42" s="843"/>
      <c r="BA42" s="843"/>
      <c r="BB42" s="843"/>
      <c r="BC42" s="843"/>
      <c r="BD42" s="906"/>
      <c r="BE42" s="907"/>
      <c r="BF42" s="907"/>
      <c r="BG42" s="907"/>
      <c r="BH42" s="907"/>
      <c r="BI42" s="907"/>
      <c r="BJ42" s="907"/>
      <c r="BK42" s="907"/>
      <c r="BL42" s="907"/>
      <c r="BM42" s="908"/>
      <c r="BN42" s="222">
        <v>560000</v>
      </c>
    </row>
    <row r="43" spans="1:66" ht="16.5" customHeight="1">
      <c r="A43" s="699">
        <v>2</v>
      </c>
      <c r="B43" s="700"/>
      <c r="C43" s="700"/>
      <c r="D43" s="701"/>
      <c r="E43" s="841" t="s">
        <v>798</v>
      </c>
      <c r="F43" s="841"/>
      <c r="G43" s="841"/>
      <c r="H43" s="841"/>
      <c r="I43" s="841"/>
      <c r="J43" s="841"/>
      <c r="K43" s="841"/>
      <c r="L43" s="841"/>
      <c r="M43" s="841"/>
      <c r="N43" s="841"/>
      <c r="O43" s="841"/>
      <c r="P43" s="841"/>
      <c r="Q43" s="841"/>
      <c r="R43" s="841"/>
      <c r="S43" s="841"/>
      <c r="T43" s="841"/>
      <c r="U43" s="841"/>
      <c r="V43" s="841"/>
      <c r="W43" s="841"/>
      <c r="X43" s="841"/>
      <c r="Y43" s="841"/>
      <c r="Z43" s="841"/>
      <c r="AA43" s="841"/>
      <c r="AB43" s="841"/>
      <c r="AC43" s="841"/>
      <c r="AD43" s="841"/>
      <c r="AE43" s="841"/>
      <c r="AF43" s="841"/>
      <c r="AG43" s="841"/>
      <c r="AH43" s="841"/>
      <c r="AI43" s="841"/>
      <c r="AJ43" s="841"/>
      <c r="AK43" s="841"/>
      <c r="AL43" s="841"/>
      <c r="AM43" s="841"/>
      <c r="AN43" s="841"/>
      <c r="AO43" s="841"/>
      <c r="AP43" s="841"/>
      <c r="AQ43" s="841"/>
      <c r="AR43" s="841"/>
      <c r="AS43" s="841"/>
      <c r="AT43" s="841"/>
      <c r="AU43" s="843"/>
      <c r="AV43" s="843"/>
      <c r="AW43" s="843"/>
      <c r="AX43" s="843"/>
      <c r="AY43" s="843"/>
      <c r="AZ43" s="843"/>
      <c r="BA43" s="843"/>
      <c r="BB43" s="843"/>
      <c r="BC43" s="843"/>
      <c r="BD43" s="906"/>
      <c r="BE43" s="907"/>
      <c r="BF43" s="907"/>
      <c r="BG43" s="907"/>
      <c r="BH43" s="907"/>
      <c r="BI43" s="907"/>
      <c r="BJ43" s="907"/>
      <c r="BK43" s="907"/>
      <c r="BL43" s="907"/>
      <c r="BM43" s="908"/>
      <c r="BN43" s="222">
        <v>1246618</v>
      </c>
    </row>
    <row r="44" spans="1:66" ht="13.5" customHeight="1">
      <c r="A44" s="592">
        <v>3</v>
      </c>
      <c r="B44" s="593"/>
      <c r="C44" s="593"/>
      <c r="D44" s="594"/>
      <c r="E44" s="842" t="s">
        <v>788</v>
      </c>
      <c r="F44" s="842"/>
      <c r="G44" s="842"/>
      <c r="H44" s="842"/>
      <c r="I44" s="842"/>
      <c r="J44" s="842"/>
      <c r="K44" s="842"/>
      <c r="L44" s="842"/>
      <c r="M44" s="842"/>
      <c r="N44" s="842"/>
      <c r="O44" s="842"/>
      <c r="P44" s="842"/>
      <c r="Q44" s="842"/>
      <c r="R44" s="842"/>
      <c r="S44" s="842"/>
      <c r="T44" s="842"/>
      <c r="U44" s="842"/>
      <c r="V44" s="842"/>
      <c r="W44" s="842"/>
      <c r="X44" s="842"/>
      <c r="Y44" s="842"/>
      <c r="Z44" s="842"/>
      <c r="AA44" s="842"/>
      <c r="AB44" s="842"/>
      <c r="AC44" s="842"/>
      <c r="AD44" s="842"/>
      <c r="AE44" s="842"/>
      <c r="AF44" s="842"/>
      <c r="AG44" s="842"/>
      <c r="AH44" s="842"/>
      <c r="AI44" s="842"/>
      <c r="AJ44" s="842"/>
      <c r="AK44" s="842"/>
      <c r="AL44" s="842"/>
      <c r="AM44" s="842"/>
      <c r="AN44" s="842"/>
      <c r="AO44" s="842"/>
      <c r="AP44" s="842"/>
      <c r="AQ44" s="842"/>
      <c r="AR44" s="842"/>
      <c r="AS44" s="842"/>
      <c r="AT44" s="842"/>
      <c r="AU44" s="843"/>
      <c r="AV44" s="843"/>
      <c r="AW44" s="843"/>
      <c r="AX44" s="843"/>
      <c r="AY44" s="843"/>
      <c r="AZ44" s="843"/>
      <c r="BA44" s="843"/>
      <c r="BB44" s="843"/>
      <c r="BC44" s="843"/>
      <c r="BD44" s="906"/>
      <c r="BE44" s="907"/>
      <c r="BF44" s="907"/>
      <c r="BG44" s="907"/>
      <c r="BH44" s="907"/>
      <c r="BI44" s="907"/>
      <c r="BJ44" s="907"/>
      <c r="BK44" s="907"/>
      <c r="BL44" s="907"/>
      <c r="BM44" s="908"/>
      <c r="BN44" s="223">
        <v>367000</v>
      </c>
    </row>
    <row r="45" spans="1:66" s="218" customFormat="1" ht="15.75">
      <c r="A45" s="242"/>
      <c r="B45" s="243"/>
      <c r="C45" s="243"/>
      <c r="D45" s="244"/>
      <c r="E45" s="912" t="s">
        <v>1051</v>
      </c>
      <c r="F45" s="913"/>
      <c r="G45" s="913"/>
      <c r="H45" s="913"/>
      <c r="I45" s="913"/>
      <c r="J45" s="913"/>
      <c r="K45" s="913"/>
      <c r="L45" s="913"/>
      <c r="M45" s="913"/>
      <c r="N45" s="913"/>
      <c r="O45" s="913"/>
      <c r="P45" s="913"/>
      <c r="Q45" s="913"/>
      <c r="R45" s="913"/>
      <c r="S45" s="913"/>
      <c r="T45" s="913"/>
      <c r="U45" s="913"/>
      <c r="V45" s="913"/>
      <c r="W45" s="913"/>
      <c r="X45" s="913"/>
      <c r="Y45" s="913"/>
      <c r="Z45" s="913"/>
      <c r="AA45" s="913"/>
      <c r="AB45" s="913"/>
      <c r="AC45" s="913"/>
      <c r="AD45" s="913"/>
      <c r="AE45" s="913"/>
      <c r="AF45" s="913"/>
      <c r="AG45" s="913"/>
      <c r="AH45" s="913"/>
      <c r="AI45" s="913"/>
      <c r="AJ45" s="913"/>
      <c r="AK45" s="913"/>
      <c r="AL45" s="913"/>
      <c r="AM45" s="913"/>
      <c r="AN45" s="913"/>
      <c r="AO45" s="913"/>
      <c r="AP45" s="913"/>
      <c r="AQ45" s="913"/>
      <c r="AR45" s="913"/>
      <c r="AS45" s="913"/>
      <c r="AT45" s="914"/>
      <c r="AU45" s="233"/>
      <c r="AV45" s="233"/>
      <c r="AW45" s="233"/>
      <c r="AX45" s="233"/>
      <c r="AY45" s="233"/>
      <c r="AZ45" s="233"/>
      <c r="BA45" s="233"/>
      <c r="BB45" s="233"/>
      <c r="BC45" s="233"/>
      <c r="BD45" s="253"/>
      <c r="BE45" s="254"/>
      <c r="BF45" s="254"/>
      <c r="BG45" s="254"/>
      <c r="BH45" s="254"/>
      <c r="BI45" s="254"/>
      <c r="BJ45" s="254"/>
      <c r="BK45" s="254"/>
      <c r="BL45" s="254"/>
      <c r="BM45" s="255"/>
      <c r="BN45" s="203">
        <v>28200</v>
      </c>
    </row>
    <row r="46" spans="1:66" s="218" customFormat="1" ht="15.75">
      <c r="A46" s="242"/>
      <c r="B46" s="243"/>
      <c r="C46" s="243"/>
      <c r="D46" s="244"/>
      <c r="E46" s="912" t="s">
        <v>1055</v>
      </c>
      <c r="F46" s="913"/>
      <c r="G46" s="913"/>
      <c r="H46" s="913"/>
      <c r="I46" s="913"/>
      <c r="J46" s="913"/>
      <c r="K46" s="913"/>
      <c r="L46" s="913"/>
      <c r="M46" s="913"/>
      <c r="N46" s="913"/>
      <c r="O46" s="913"/>
      <c r="P46" s="913"/>
      <c r="Q46" s="913"/>
      <c r="R46" s="913"/>
      <c r="S46" s="913"/>
      <c r="T46" s="913"/>
      <c r="U46" s="913"/>
      <c r="V46" s="913"/>
      <c r="W46" s="913"/>
      <c r="X46" s="913"/>
      <c r="Y46" s="913"/>
      <c r="Z46" s="913"/>
      <c r="AA46" s="913"/>
      <c r="AB46" s="913"/>
      <c r="AC46" s="913"/>
      <c r="AD46" s="913"/>
      <c r="AE46" s="913"/>
      <c r="AF46" s="913"/>
      <c r="AG46" s="913"/>
      <c r="AH46" s="913"/>
      <c r="AI46" s="913"/>
      <c r="AJ46" s="913"/>
      <c r="AK46" s="913"/>
      <c r="AL46" s="913"/>
      <c r="AM46" s="913"/>
      <c r="AN46" s="913"/>
      <c r="AO46" s="913"/>
      <c r="AP46" s="913"/>
      <c r="AQ46" s="913"/>
      <c r="AR46" s="913"/>
      <c r="AS46" s="913"/>
      <c r="AT46" s="914"/>
      <c r="AU46" s="233"/>
      <c r="AV46" s="233"/>
      <c r="AW46" s="233"/>
      <c r="AX46" s="233"/>
      <c r="AY46" s="233"/>
      <c r="AZ46" s="233"/>
      <c r="BA46" s="233"/>
      <c r="BB46" s="233"/>
      <c r="BC46" s="233"/>
      <c r="BD46" s="253"/>
      <c r="BE46" s="254"/>
      <c r="BF46" s="254"/>
      <c r="BG46" s="254"/>
      <c r="BH46" s="254"/>
      <c r="BI46" s="254"/>
      <c r="BJ46" s="254"/>
      <c r="BK46" s="254"/>
      <c r="BL46" s="254"/>
      <c r="BM46" s="255"/>
      <c r="BN46" s="203">
        <v>120000</v>
      </c>
    </row>
    <row r="47" spans="1:66" s="218" customFormat="1" ht="15.75">
      <c r="A47" s="242"/>
      <c r="B47" s="243"/>
      <c r="C47" s="243"/>
      <c r="D47" s="244"/>
      <c r="E47" s="912" t="s">
        <v>1049</v>
      </c>
      <c r="F47" s="913"/>
      <c r="G47" s="913"/>
      <c r="H47" s="913"/>
      <c r="I47" s="913"/>
      <c r="J47" s="913"/>
      <c r="K47" s="913"/>
      <c r="L47" s="913"/>
      <c r="M47" s="913"/>
      <c r="N47" s="913"/>
      <c r="O47" s="913"/>
      <c r="P47" s="913"/>
      <c r="Q47" s="913"/>
      <c r="R47" s="913"/>
      <c r="S47" s="913"/>
      <c r="T47" s="913"/>
      <c r="U47" s="913"/>
      <c r="V47" s="913"/>
      <c r="W47" s="913"/>
      <c r="X47" s="913"/>
      <c r="Y47" s="913"/>
      <c r="Z47" s="913"/>
      <c r="AA47" s="913"/>
      <c r="AB47" s="913"/>
      <c r="AC47" s="913"/>
      <c r="AD47" s="913"/>
      <c r="AE47" s="913"/>
      <c r="AF47" s="913"/>
      <c r="AG47" s="913"/>
      <c r="AH47" s="913"/>
      <c r="AI47" s="913"/>
      <c r="AJ47" s="913"/>
      <c r="AK47" s="913"/>
      <c r="AL47" s="913"/>
      <c r="AM47" s="913"/>
      <c r="AN47" s="913"/>
      <c r="AO47" s="913"/>
      <c r="AP47" s="913"/>
      <c r="AQ47" s="913"/>
      <c r="AR47" s="913"/>
      <c r="AS47" s="913"/>
      <c r="AT47" s="914"/>
      <c r="AU47" s="233"/>
      <c r="AV47" s="233"/>
      <c r="AW47" s="233"/>
      <c r="AX47" s="233"/>
      <c r="AY47" s="233"/>
      <c r="AZ47" s="233"/>
      <c r="BA47" s="233"/>
      <c r="BB47" s="233"/>
      <c r="BC47" s="233"/>
      <c r="BD47" s="253"/>
      <c r="BE47" s="254"/>
      <c r="BF47" s="254"/>
      <c r="BG47" s="254"/>
      <c r="BH47" s="254"/>
      <c r="BI47" s="254"/>
      <c r="BJ47" s="254"/>
      <c r="BK47" s="254"/>
      <c r="BL47" s="254"/>
      <c r="BM47" s="255"/>
      <c r="BN47" s="203">
        <v>20000</v>
      </c>
    </row>
    <row r="48" spans="1:66" s="218" customFormat="1" ht="15.75">
      <c r="A48" s="887"/>
      <c r="B48" s="888"/>
      <c r="C48" s="888"/>
      <c r="D48" s="889"/>
      <c r="E48" s="898" t="s">
        <v>1047</v>
      </c>
      <c r="F48" s="898"/>
      <c r="G48" s="898"/>
      <c r="H48" s="898"/>
      <c r="I48" s="898"/>
      <c r="J48" s="898"/>
      <c r="K48" s="898"/>
      <c r="L48" s="898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8"/>
      <c r="AG48" s="898"/>
      <c r="AH48" s="898"/>
      <c r="AI48" s="898"/>
      <c r="AJ48" s="898"/>
      <c r="AK48" s="898"/>
      <c r="AL48" s="898"/>
      <c r="AM48" s="898"/>
      <c r="AN48" s="898"/>
      <c r="AO48" s="898"/>
      <c r="AP48" s="898"/>
      <c r="AQ48" s="898"/>
      <c r="AR48" s="898"/>
      <c r="AS48" s="898"/>
      <c r="AT48" s="898"/>
      <c r="AU48" s="782"/>
      <c r="AV48" s="782"/>
      <c r="AW48" s="782"/>
      <c r="AX48" s="782"/>
      <c r="AY48" s="782"/>
      <c r="AZ48" s="782"/>
      <c r="BA48" s="782"/>
      <c r="BB48" s="782"/>
      <c r="BC48" s="782"/>
      <c r="BD48" s="890"/>
      <c r="BE48" s="891"/>
      <c r="BF48" s="891"/>
      <c r="BG48" s="891"/>
      <c r="BH48" s="891"/>
      <c r="BI48" s="891"/>
      <c r="BJ48" s="891"/>
      <c r="BK48" s="891"/>
      <c r="BL48" s="891"/>
      <c r="BM48" s="892"/>
      <c r="BN48" s="203">
        <v>500000</v>
      </c>
    </row>
    <row r="49" spans="1:66" s="218" customFormat="1" ht="17.25" customHeight="1">
      <c r="A49" s="887"/>
      <c r="B49" s="888"/>
      <c r="C49" s="888"/>
      <c r="D49" s="889"/>
      <c r="E49" s="781" t="s">
        <v>1048</v>
      </c>
      <c r="F49" s="781"/>
      <c r="G49" s="781"/>
      <c r="H49" s="781"/>
      <c r="I49" s="781"/>
      <c r="J49" s="781"/>
      <c r="K49" s="781"/>
      <c r="L49" s="781"/>
      <c r="M49" s="781"/>
      <c r="N49" s="781"/>
      <c r="O49" s="781"/>
      <c r="P49" s="781"/>
      <c r="Q49" s="781"/>
      <c r="R49" s="781"/>
      <c r="S49" s="781"/>
      <c r="T49" s="781"/>
      <c r="U49" s="781"/>
      <c r="V49" s="781"/>
      <c r="W49" s="781"/>
      <c r="X49" s="781"/>
      <c r="Y49" s="781"/>
      <c r="Z49" s="781"/>
      <c r="AA49" s="781"/>
      <c r="AB49" s="781"/>
      <c r="AC49" s="781"/>
      <c r="AD49" s="781"/>
      <c r="AE49" s="781"/>
      <c r="AF49" s="781"/>
      <c r="AG49" s="781"/>
      <c r="AH49" s="781"/>
      <c r="AI49" s="781"/>
      <c r="AJ49" s="781"/>
      <c r="AK49" s="781"/>
      <c r="AL49" s="781"/>
      <c r="AM49" s="781"/>
      <c r="AN49" s="781"/>
      <c r="AO49" s="781"/>
      <c r="AP49" s="781"/>
      <c r="AQ49" s="781"/>
      <c r="AR49" s="781"/>
      <c r="AS49" s="781"/>
      <c r="AT49" s="781"/>
      <c r="AU49" s="782"/>
      <c r="AV49" s="782"/>
      <c r="AW49" s="782"/>
      <c r="AX49" s="782"/>
      <c r="AY49" s="782"/>
      <c r="AZ49" s="782"/>
      <c r="BA49" s="782"/>
      <c r="BB49" s="782"/>
      <c r="BC49" s="782"/>
      <c r="BD49" s="890"/>
      <c r="BE49" s="891"/>
      <c r="BF49" s="891"/>
      <c r="BG49" s="891"/>
      <c r="BH49" s="891"/>
      <c r="BI49" s="891"/>
      <c r="BJ49" s="891"/>
      <c r="BK49" s="891"/>
      <c r="BL49" s="891"/>
      <c r="BM49" s="892"/>
      <c r="BN49" s="203">
        <v>147084</v>
      </c>
    </row>
    <row r="50" spans="1:66" ht="15.75">
      <c r="A50" s="854"/>
      <c r="B50" s="480"/>
      <c r="C50" s="480"/>
      <c r="D50" s="855"/>
      <c r="E50" s="776" t="s">
        <v>7</v>
      </c>
      <c r="F50" s="776"/>
      <c r="G50" s="776"/>
      <c r="H50" s="776"/>
      <c r="I50" s="776"/>
      <c r="J50" s="776"/>
      <c r="K50" s="776"/>
      <c r="L50" s="776"/>
      <c r="M50" s="776"/>
      <c r="N50" s="776"/>
      <c r="O50" s="776"/>
      <c r="P50" s="776"/>
      <c r="Q50" s="776"/>
      <c r="R50" s="776"/>
      <c r="S50" s="776"/>
      <c r="T50" s="776"/>
      <c r="U50" s="776"/>
      <c r="V50" s="776"/>
      <c r="W50" s="776"/>
      <c r="X50" s="776"/>
      <c r="Y50" s="776"/>
      <c r="Z50" s="776"/>
      <c r="AA50" s="776"/>
      <c r="AB50" s="776"/>
      <c r="AC50" s="776"/>
      <c r="AD50" s="776"/>
      <c r="AE50" s="776"/>
      <c r="AF50" s="776"/>
      <c r="AG50" s="776"/>
      <c r="AH50" s="776"/>
      <c r="AI50" s="776"/>
      <c r="AJ50" s="776"/>
      <c r="AK50" s="776"/>
      <c r="AL50" s="776"/>
      <c r="AM50" s="776"/>
      <c r="AN50" s="776"/>
      <c r="AO50" s="776"/>
      <c r="AP50" s="776"/>
      <c r="AQ50" s="776"/>
      <c r="AR50" s="776"/>
      <c r="AS50" s="776"/>
      <c r="AT50" s="776"/>
      <c r="AU50" s="848"/>
      <c r="AV50" s="848"/>
      <c r="AW50" s="848"/>
      <c r="AX50" s="848"/>
      <c r="AY50" s="848"/>
      <c r="AZ50" s="848"/>
      <c r="BA50" s="848"/>
      <c r="BB50" s="848"/>
      <c r="BC50" s="848"/>
      <c r="BD50" s="683"/>
      <c r="BE50" s="684"/>
      <c r="BF50" s="684"/>
      <c r="BG50" s="684"/>
      <c r="BH50" s="684"/>
      <c r="BI50" s="684"/>
      <c r="BJ50" s="684"/>
      <c r="BK50" s="684"/>
      <c r="BL50" s="684"/>
      <c r="BM50" s="685"/>
      <c r="BN50" s="105">
        <f>SUM(BN42:BN49)</f>
        <v>2988902</v>
      </c>
    </row>
    <row r="51" spans="1:66" ht="27.75" customHeight="1">
      <c r="A51" s="19"/>
      <c r="B51" s="19"/>
      <c r="C51" s="19"/>
      <c r="D51" s="19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21"/>
    </row>
    <row r="52" spans="1:66" ht="15.75">
      <c r="A52" s="19"/>
      <c r="B52" s="19"/>
      <c r="C52" s="19"/>
      <c r="D52" s="19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201" t="s">
        <v>496</v>
      </c>
    </row>
    <row r="53" spans="1:66" s="9" customFormat="1" ht="31.5" customHeight="1">
      <c r="A53" s="561" t="s">
        <v>661</v>
      </c>
      <c r="B53" s="561"/>
      <c r="C53" s="561"/>
      <c r="D53" s="561"/>
      <c r="E53" s="561"/>
      <c r="F53" s="561"/>
      <c r="G53" s="561"/>
      <c r="H53" s="561"/>
      <c r="I53" s="561"/>
      <c r="J53" s="561"/>
      <c r="K53" s="561"/>
      <c r="L53" s="561"/>
      <c r="M53" s="561"/>
      <c r="N53" s="561"/>
      <c r="O53" s="561"/>
      <c r="P53" s="561"/>
      <c r="Q53" s="561"/>
      <c r="R53" s="561"/>
      <c r="S53" s="561"/>
      <c r="T53" s="561"/>
      <c r="U53" s="561"/>
      <c r="V53" s="561"/>
      <c r="W53" s="561"/>
      <c r="X53" s="561"/>
      <c r="Y53" s="561"/>
      <c r="Z53" s="561"/>
      <c r="AA53" s="561"/>
      <c r="AB53" s="561"/>
      <c r="AC53" s="561"/>
      <c r="AD53" s="561"/>
      <c r="AE53" s="561"/>
      <c r="AF53" s="561"/>
      <c r="AG53" s="561"/>
      <c r="AH53" s="561"/>
      <c r="AI53" s="561"/>
      <c r="AJ53" s="561"/>
      <c r="AK53" s="561"/>
      <c r="AL53" s="561"/>
      <c r="AM53" s="561"/>
      <c r="AN53" s="561"/>
      <c r="AO53" s="561"/>
      <c r="AP53" s="561"/>
      <c r="AQ53" s="561"/>
      <c r="AR53" s="561"/>
      <c r="AS53" s="561"/>
      <c r="AT53" s="561"/>
      <c r="AU53" s="561"/>
      <c r="AV53" s="561"/>
      <c r="AW53" s="561"/>
      <c r="AX53" s="561"/>
      <c r="AY53" s="561"/>
      <c r="AZ53" s="561"/>
      <c r="BA53" s="561"/>
      <c r="BB53" s="561"/>
      <c r="BC53" s="561"/>
      <c r="BD53" s="561"/>
      <c r="BE53" s="561"/>
      <c r="BF53" s="561"/>
      <c r="BG53" s="561"/>
      <c r="BH53" s="561"/>
      <c r="BI53" s="561"/>
      <c r="BJ53" s="561"/>
      <c r="BK53" s="561"/>
      <c r="BL53" s="561"/>
      <c r="BM53" s="561"/>
      <c r="BN53" s="561"/>
    </row>
    <row r="54" spans="1:66" s="9" customFormat="1" ht="9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</row>
    <row r="55" spans="1:66" s="9" customFormat="1" ht="15" customHeight="1">
      <c r="A55" s="6" t="s">
        <v>2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780" t="s">
        <v>73</v>
      </c>
      <c r="T55" s="780"/>
      <c r="U55" s="780"/>
      <c r="V55" s="780"/>
      <c r="W55" s="780"/>
      <c r="X55" s="780"/>
      <c r="Y55" s="780"/>
      <c r="Z55" s="780"/>
      <c r="AA55" s="780"/>
      <c r="AB55" s="780"/>
      <c r="AC55" s="780"/>
      <c r="AD55" s="780"/>
      <c r="AE55" s="780"/>
      <c r="AF55" s="780"/>
      <c r="AG55" s="780"/>
      <c r="AH55" s="780"/>
      <c r="AI55" s="780"/>
      <c r="AJ55" s="780"/>
      <c r="AK55" s="780"/>
      <c r="AL55" s="780"/>
      <c r="AM55" s="780"/>
      <c r="AN55" s="780"/>
      <c r="AO55" s="780"/>
      <c r="AP55" s="780"/>
      <c r="AQ55" s="780"/>
      <c r="AR55" s="780"/>
      <c r="AS55" s="780"/>
      <c r="AT55" s="780"/>
      <c r="AU55" s="780"/>
      <c r="AV55" s="780"/>
      <c r="AW55" s="780"/>
      <c r="AX55" s="780"/>
      <c r="AY55" s="780"/>
      <c r="AZ55" s="780"/>
      <c r="BA55" s="780"/>
      <c r="BB55" s="780"/>
      <c r="BC55" s="780"/>
      <c r="BD55" s="780"/>
      <c r="BE55" s="780"/>
      <c r="BF55" s="780"/>
      <c r="BG55" s="780"/>
      <c r="BH55" s="780"/>
      <c r="BI55" s="780"/>
      <c r="BJ55" s="780"/>
      <c r="BK55" s="780"/>
      <c r="BL55" s="780"/>
      <c r="BM55" s="780"/>
      <c r="BN55" s="780"/>
    </row>
    <row r="56" spans="1:66" s="9" customFormat="1" ht="16.5" customHeight="1">
      <c r="A56" s="6" t="s">
        <v>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604" t="s">
        <v>74</v>
      </c>
      <c r="AI56" s="604"/>
      <c r="AJ56" s="604"/>
      <c r="AK56" s="604"/>
      <c r="AL56" s="604"/>
      <c r="AM56" s="604"/>
      <c r="AN56" s="604"/>
      <c r="AO56" s="604"/>
      <c r="AP56" s="604"/>
      <c r="AQ56" s="604"/>
      <c r="AR56" s="604"/>
      <c r="AS56" s="604"/>
      <c r="AT56" s="604"/>
      <c r="AU56" s="604"/>
      <c r="AV56" s="604"/>
      <c r="AW56" s="604"/>
      <c r="AX56" s="604"/>
      <c r="AY56" s="604"/>
      <c r="AZ56" s="604"/>
      <c r="BA56" s="604"/>
      <c r="BB56" s="604"/>
      <c r="BC56" s="604"/>
      <c r="BD56" s="604"/>
      <c r="BE56" s="604"/>
      <c r="BF56" s="604"/>
      <c r="BG56" s="604"/>
      <c r="BH56" s="604"/>
      <c r="BI56" s="604"/>
      <c r="BJ56" s="604"/>
      <c r="BK56" s="604"/>
      <c r="BL56" s="604"/>
      <c r="BM56" s="604"/>
      <c r="BN56" s="604"/>
    </row>
    <row r="57" spans="1:66" s="9" customFormat="1" ht="9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</row>
    <row r="58" spans="1:66" ht="12.75">
      <c r="A58" s="461" t="s">
        <v>4</v>
      </c>
      <c r="B58" s="462"/>
      <c r="C58" s="462"/>
      <c r="D58" s="463"/>
      <c r="E58" s="557" t="s">
        <v>9</v>
      </c>
      <c r="F58" s="557"/>
      <c r="G58" s="557"/>
      <c r="H58" s="557"/>
      <c r="I58" s="557"/>
      <c r="J58" s="557"/>
      <c r="K58" s="557"/>
      <c r="L58" s="557"/>
      <c r="M58" s="557"/>
      <c r="N58" s="557"/>
      <c r="O58" s="557"/>
      <c r="P58" s="557"/>
      <c r="Q58" s="557"/>
      <c r="R58" s="557"/>
      <c r="S58" s="557"/>
      <c r="T58" s="557"/>
      <c r="U58" s="557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557"/>
      <c r="AH58" s="557"/>
      <c r="AI58" s="557"/>
      <c r="AJ58" s="557"/>
      <c r="AK58" s="557"/>
      <c r="AL58" s="557"/>
      <c r="AM58" s="557"/>
      <c r="AN58" s="557"/>
      <c r="AO58" s="557"/>
      <c r="AP58" s="557"/>
      <c r="AQ58" s="557"/>
      <c r="AR58" s="557"/>
      <c r="AS58" s="557"/>
      <c r="AT58" s="557"/>
      <c r="AU58" s="571" t="s">
        <v>349</v>
      </c>
      <c r="AV58" s="571"/>
      <c r="AW58" s="571"/>
      <c r="AX58" s="571"/>
      <c r="AY58" s="571"/>
      <c r="AZ58" s="571"/>
      <c r="BA58" s="571"/>
      <c r="BB58" s="571"/>
      <c r="BC58" s="571"/>
      <c r="BD58" s="461" t="s">
        <v>356</v>
      </c>
      <c r="BE58" s="462"/>
      <c r="BF58" s="462"/>
      <c r="BG58" s="462"/>
      <c r="BH58" s="462"/>
      <c r="BI58" s="462"/>
      <c r="BJ58" s="462"/>
      <c r="BK58" s="462"/>
      <c r="BL58" s="462"/>
      <c r="BM58" s="463"/>
      <c r="BN58" s="101" t="s">
        <v>42</v>
      </c>
    </row>
    <row r="59" spans="1:66" ht="12.75">
      <c r="A59" s="577" t="s">
        <v>5</v>
      </c>
      <c r="B59" s="578"/>
      <c r="C59" s="578"/>
      <c r="D59" s="579"/>
      <c r="E59" s="557"/>
      <c r="F59" s="557"/>
      <c r="G59" s="557"/>
      <c r="H59" s="557"/>
      <c r="I59" s="557"/>
      <c r="J59" s="557"/>
      <c r="K59" s="557"/>
      <c r="L59" s="557"/>
      <c r="M59" s="557"/>
      <c r="N59" s="557"/>
      <c r="O59" s="557"/>
      <c r="P59" s="557"/>
      <c r="Q59" s="557"/>
      <c r="R59" s="557"/>
      <c r="S59" s="557"/>
      <c r="T59" s="557"/>
      <c r="U59" s="557"/>
      <c r="V59" s="557"/>
      <c r="W59" s="557"/>
      <c r="X59" s="557"/>
      <c r="Y59" s="557"/>
      <c r="Z59" s="557"/>
      <c r="AA59" s="557"/>
      <c r="AB59" s="557"/>
      <c r="AC59" s="557"/>
      <c r="AD59" s="557"/>
      <c r="AE59" s="557"/>
      <c r="AF59" s="557"/>
      <c r="AG59" s="557"/>
      <c r="AH59" s="557"/>
      <c r="AI59" s="557"/>
      <c r="AJ59" s="557"/>
      <c r="AK59" s="557"/>
      <c r="AL59" s="557"/>
      <c r="AM59" s="557"/>
      <c r="AN59" s="557"/>
      <c r="AO59" s="557"/>
      <c r="AP59" s="557"/>
      <c r="AQ59" s="557"/>
      <c r="AR59" s="557"/>
      <c r="AS59" s="557"/>
      <c r="AT59" s="557"/>
      <c r="AU59" s="571"/>
      <c r="AV59" s="571"/>
      <c r="AW59" s="571"/>
      <c r="AX59" s="571"/>
      <c r="AY59" s="571"/>
      <c r="AZ59" s="571"/>
      <c r="BA59" s="571"/>
      <c r="BB59" s="571"/>
      <c r="BC59" s="571"/>
      <c r="BD59" s="577"/>
      <c r="BE59" s="578"/>
      <c r="BF59" s="578"/>
      <c r="BG59" s="578"/>
      <c r="BH59" s="578"/>
      <c r="BI59" s="578"/>
      <c r="BJ59" s="578"/>
      <c r="BK59" s="578"/>
      <c r="BL59" s="578"/>
      <c r="BM59" s="579"/>
      <c r="BN59" s="102" t="s">
        <v>65</v>
      </c>
    </row>
    <row r="60" spans="1:66" ht="12.75">
      <c r="A60" s="577"/>
      <c r="B60" s="578"/>
      <c r="C60" s="578"/>
      <c r="D60" s="579"/>
      <c r="E60" s="557"/>
      <c r="F60" s="557"/>
      <c r="G60" s="557"/>
      <c r="H60" s="557"/>
      <c r="I60" s="557"/>
      <c r="J60" s="557"/>
      <c r="K60" s="557"/>
      <c r="L60" s="557"/>
      <c r="M60" s="557"/>
      <c r="N60" s="557"/>
      <c r="O60" s="557"/>
      <c r="P60" s="557"/>
      <c r="Q60" s="557"/>
      <c r="R60" s="557"/>
      <c r="S60" s="557"/>
      <c r="T60" s="557"/>
      <c r="U60" s="557"/>
      <c r="V60" s="557"/>
      <c r="W60" s="557"/>
      <c r="X60" s="557"/>
      <c r="Y60" s="557"/>
      <c r="Z60" s="557"/>
      <c r="AA60" s="557"/>
      <c r="AB60" s="557"/>
      <c r="AC60" s="557"/>
      <c r="AD60" s="557"/>
      <c r="AE60" s="557"/>
      <c r="AF60" s="557"/>
      <c r="AG60" s="557"/>
      <c r="AH60" s="557"/>
      <c r="AI60" s="557"/>
      <c r="AJ60" s="557"/>
      <c r="AK60" s="557"/>
      <c r="AL60" s="557"/>
      <c r="AM60" s="557"/>
      <c r="AN60" s="557"/>
      <c r="AO60" s="557"/>
      <c r="AP60" s="557"/>
      <c r="AQ60" s="557"/>
      <c r="AR60" s="557"/>
      <c r="AS60" s="557"/>
      <c r="AT60" s="557"/>
      <c r="AU60" s="571"/>
      <c r="AV60" s="571"/>
      <c r="AW60" s="571"/>
      <c r="AX60" s="571"/>
      <c r="AY60" s="571"/>
      <c r="AZ60" s="571"/>
      <c r="BA60" s="571"/>
      <c r="BB60" s="571"/>
      <c r="BC60" s="571"/>
      <c r="BD60" s="574"/>
      <c r="BE60" s="575"/>
      <c r="BF60" s="575"/>
      <c r="BG60" s="575"/>
      <c r="BH60" s="575"/>
      <c r="BI60" s="575"/>
      <c r="BJ60" s="575"/>
      <c r="BK60" s="575"/>
      <c r="BL60" s="575"/>
      <c r="BM60" s="576"/>
      <c r="BN60" s="102" t="s">
        <v>11</v>
      </c>
    </row>
    <row r="61" spans="1:66" ht="12.75">
      <c r="A61" s="553">
        <v>1</v>
      </c>
      <c r="B61" s="554"/>
      <c r="C61" s="554"/>
      <c r="D61" s="555"/>
      <c r="E61" s="778">
        <v>2</v>
      </c>
      <c r="F61" s="778"/>
      <c r="G61" s="778"/>
      <c r="H61" s="778"/>
      <c r="I61" s="778"/>
      <c r="J61" s="778"/>
      <c r="K61" s="778"/>
      <c r="L61" s="778"/>
      <c r="M61" s="778"/>
      <c r="N61" s="778"/>
      <c r="O61" s="778"/>
      <c r="P61" s="778"/>
      <c r="Q61" s="778"/>
      <c r="R61" s="778"/>
      <c r="S61" s="778"/>
      <c r="T61" s="778"/>
      <c r="U61" s="778"/>
      <c r="V61" s="778"/>
      <c r="W61" s="778"/>
      <c r="X61" s="778"/>
      <c r="Y61" s="778"/>
      <c r="Z61" s="778"/>
      <c r="AA61" s="778"/>
      <c r="AB61" s="778"/>
      <c r="AC61" s="778"/>
      <c r="AD61" s="778"/>
      <c r="AE61" s="778"/>
      <c r="AF61" s="778"/>
      <c r="AG61" s="778"/>
      <c r="AH61" s="778"/>
      <c r="AI61" s="778"/>
      <c r="AJ61" s="778"/>
      <c r="AK61" s="778"/>
      <c r="AL61" s="778"/>
      <c r="AM61" s="778"/>
      <c r="AN61" s="778"/>
      <c r="AO61" s="778"/>
      <c r="AP61" s="778"/>
      <c r="AQ61" s="778"/>
      <c r="AR61" s="778"/>
      <c r="AS61" s="778"/>
      <c r="AT61" s="778"/>
      <c r="AU61" s="778"/>
      <c r="AV61" s="778"/>
      <c r="AW61" s="778"/>
      <c r="AX61" s="778"/>
      <c r="AY61" s="778"/>
      <c r="AZ61" s="778"/>
      <c r="BA61" s="778"/>
      <c r="BB61" s="778"/>
      <c r="BC61" s="778"/>
      <c r="BD61" s="553">
        <v>4</v>
      </c>
      <c r="BE61" s="554"/>
      <c r="BF61" s="554"/>
      <c r="BG61" s="554"/>
      <c r="BH61" s="554"/>
      <c r="BI61" s="554"/>
      <c r="BJ61" s="554"/>
      <c r="BK61" s="554"/>
      <c r="BL61" s="554"/>
      <c r="BM61" s="555"/>
      <c r="BN61" s="69">
        <v>5</v>
      </c>
    </row>
    <row r="62" spans="1:66" s="74" customFormat="1" ht="43.5" customHeight="1">
      <c r="A62" s="699">
        <v>1</v>
      </c>
      <c r="B62" s="700"/>
      <c r="C62" s="700"/>
      <c r="D62" s="701"/>
      <c r="E62" s="828" t="s">
        <v>1024</v>
      </c>
      <c r="F62" s="829"/>
      <c r="G62" s="829"/>
      <c r="H62" s="829"/>
      <c r="I62" s="829"/>
      <c r="J62" s="829"/>
      <c r="K62" s="829"/>
      <c r="L62" s="829"/>
      <c r="M62" s="829"/>
      <c r="N62" s="829"/>
      <c r="O62" s="829"/>
      <c r="P62" s="829"/>
      <c r="Q62" s="829"/>
      <c r="R62" s="829"/>
      <c r="S62" s="829"/>
      <c r="T62" s="829"/>
      <c r="U62" s="829"/>
      <c r="V62" s="829"/>
      <c r="W62" s="829"/>
      <c r="X62" s="829"/>
      <c r="Y62" s="829"/>
      <c r="Z62" s="829"/>
      <c r="AA62" s="829"/>
      <c r="AB62" s="829"/>
      <c r="AC62" s="829"/>
      <c r="AD62" s="829"/>
      <c r="AE62" s="829"/>
      <c r="AF62" s="829"/>
      <c r="AG62" s="829"/>
      <c r="AH62" s="829"/>
      <c r="AI62" s="829"/>
      <c r="AJ62" s="829"/>
      <c r="AK62" s="829"/>
      <c r="AL62" s="829"/>
      <c r="AM62" s="829"/>
      <c r="AN62" s="829"/>
      <c r="AO62" s="829"/>
      <c r="AP62" s="829"/>
      <c r="AQ62" s="829"/>
      <c r="AR62" s="829"/>
      <c r="AS62" s="829"/>
      <c r="AT62" s="830"/>
      <c r="AU62" s="820"/>
      <c r="AV62" s="820"/>
      <c r="AW62" s="820"/>
      <c r="AX62" s="820"/>
      <c r="AY62" s="820"/>
      <c r="AZ62" s="820"/>
      <c r="BA62" s="820"/>
      <c r="BB62" s="820"/>
      <c r="BC62" s="820"/>
      <c r="BD62" s="822"/>
      <c r="BE62" s="823"/>
      <c r="BF62" s="823"/>
      <c r="BG62" s="823"/>
      <c r="BH62" s="823"/>
      <c r="BI62" s="823"/>
      <c r="BJ62" s="823"/>
      <c r="BK62" s="823"/>
      <c r="BL62" s="823"/>
      <c r="BM62" s="824"/>
      <c r="BN62" s="229">
        <v>1145879</v>
      </c>
    </row>
    <row r="63" spans="1:66" s="74" customFormat="1" ht="15" customHeight="1">
      <c r="A63" s="699">
        <v>2</v>
      </c>
      <c r="B63" s="700"/>
      <c r="C63" s="700"/>
      <c r="D63" s="701"/>
      <c r="E63" s="819" t="s">
        <v>1031</v>
      </c>
      <c r="F63" s="819"/>
      <c r="G63" s="819"/>
      <c r="H63" s="819"/>
      <c r="I63" s="819"/>
      <c r="J63" s="819"/>
      <c r="K63" s="819"/>
      <c r="L63" s="819"/>
      <c r="M63" s="819"/>
      <c r="N63" s="819"/>
      <c r="O63" s="819"/>
      <c r="P63" s="819"/>
      <c r="Q63" s="819"/>
      <c r="R63" s="819"/>
      <c r="S63" s="819"/>
      <c r="T63" s="819"/>
      <c r="U63" s="819"/>
      <c r="V63" s="819"/>
      <c r="W63" s="819"/>
      <c r="X63" s="819"/>
      <c r="Y63" s="819"/>
      <c r="Z63" s="819"/>
      <c r="AA63" s="819"/>
      <c r="AB63" s="819"/>
      <c r="AC63" s="819"/>
      <c r="AD63" s="819"/>
      <c r="AE63" s="819"/>
      <c r="AF63" s="819"/>
      <c r="AG63" s="819"/>
      <c r="AH63" s="819"/>
      <c r="AI63" s="819"/>
      <c r="AJ63" s="819"/>
      <c r="AK63" s="819"/>
      <c r="AL63" s="819"/>
      <c r="AM63" s="819"/>
      <c r="AN63" s="819"/>
      <c r="AO63" s="819"/>
      <c r="AP63" s="819"/>
      <c r="AQ63" s="819"/>
      <c r="AR63" s="819"/>
      <c r="AS63" s="819"/>
      <c r="AT63" s="819"/>
      <c r="AU63" s="820"/>
      <c r="AV63" s="820"/>
      <c r="AW63" s="820"/>
      <c r="AX63" s="820"/>
      <c r="AY63" s="820"/>
      <c r="AZ63" s="820"/>
      <c r="BA63" s="820"/>
      <c r="BB63" s="820"/>
      <c r="BC63" s="820"/>
      <c r="BD63" s="822"/>
      <c r="BE63" s="823"/>
      <c r="BF63" s="823"/>
      <c r="BG63" s="823"/>
      <c r="BH63" s="823"/>
      <c r="BI63" s="823"/>
      <c r="BJ63" s="823"/>
      <c r="BK63" s="823"/>
      <c r="BL63" s="823"/>
      <c r="BM63" s="824"/>
      <c r="BN63" s="222">
        <v>301492</v>
      </c>
    </row>
    <row r="64" spans="1:66" s="74" customFormat="1" ht="28.5" customHeight="1">
      <c r="A64" s="825">
        <v>3</v>
      </c>
      <c r="B64" s="826"/>
      <c r="C64" s="826"/>
      <c r="D64" s="827"/>
      <c r="E64" s="819" t="s">
        <v>1025</v>
      </c>
      <c r="F64" s="819"/>
      <c r="G64" s="819"/>
      <c r="H64" s="819"/>
      <c r="I64" s="819"/>
      <c r="J64" s="819"/>
      <c r="K64" s="819"/>
      <c r="L64" s="819"/>
      <c r="M64" s="819"/>
      <c r="N64" s="819"/>
      <c r="O64" s="819"/>
      <c r="P64" s="819"/>
      <c r="Q64" s="819"/>
      <c r="R64" s="819"/>
      <c r="S64" s="819"/>
      <c r="T64" s="819"/>
      <c r="U64" s="819"/>
      <c r="V64" s="819"/>
      <c r="W64" s="819"/>
      <c r="X64" s="819"/>
      <c r="Y64" s="819"/>
      <c r="Z64" s="819"/>
      <c r="AA64" s="819"/>
      <c r="AB64" s="819"/>
      <c r="AC64" s="819"/>
      <c r="AD64" s="819"/>
      <c r="AE64" s="819"/>
      <c r="AF64" s="819"/>
      <c r="AG64" s="819"/>
      <c r="AH64" s="819"/>
      <c r="AI64" s="819"/>
      <c r="AJ64" s="819"/>
      <c r="AK64" s="819"/>
      <c r="AL64" s="819"/>
      <c r="AM64" s="819"/>
      <c r="AN64" s="819"/>
      <c r="AO64" s="819"/>
      <c r="AP64" s="819"/>
      <c r="AQ64" s="819"/>
      <c r="AR64" s="819"/>
      <c r="AS64" s="819"/>
      <c r="AT64" s="819"/>
      <c r="AU64" s="820"/>
      <c r="AV64" s="820"/>
      <c r="AW64" s="820"/>
      <c r="AX64" s="820"/>
      <c r="AY64" s="820"/>
      <c r="AZ64" s="820"/>
      <c r="BA64" s="820"/>
      <c r="BB64" s="820"/>
      <c r="BC64" s="820"/>
      <c r="BD64" s="822"/>
      <c r="BE64" s="823"/>
      <c r="BF64" s="823"/>
      <c r="BG64" s="823"/>
      <c r="BH64" s="823"/>
      <c r="BI64" s="823"/>
      <c r="BJ64" s="823"/>
      <c r="BK64" s="823"/>
      <c r="BL64" s="823"/>
      <c r="BM64" s="824"/>
      <c r="BN64" s="222">
        <v>1447980</v>
      </c>
    </row>
    <row r="65" spans="1:66" s="74" customFormat="1" ht="15.75">
      <c r="A65" s="699">
        <v>4</v>
      </c>
      <c r="B65" s="700"/>
      <c r="C65" s="700"/>
      <c r="D65" s="701"/>
      <c r="E65" s="831" t="s">
        <v>790</v>
      </c>
      <c r="F65" s="832"/>
      <c r="G65" s="832"/>
      <c r="H65" s="832"/>
      <c r="I65" s="832"/>
      <c r="J65" s="832"/>
      <c r="K65" s="832"/>
      <c r="L65" s="832"/>
      <c r="M65" s="832"/>
      <c r="N65" s="832"/>
      <c r="O65" s="832"/>
      <c r="P65" s="832"/>
      <c r="Q65" s="832"/>
      <c r="R65" s="832"/>
      <c r="S65" s="832"/>
      <c r="T65" s="832"/>
      <c r="U65" s="832"/>
      <c r="V65" s="832"/>
      <c r="W65" s="832"/>
      <c r="X65" s="832"/>
      <c r="Y65" s="832"/>
      <c r="Z65" s="832"/>
      <c r="AA65" s="832"/>
      <c r="AB65" s="832"/>
      <c r="AC65" s="832"/>
      <c r="AD65" s="832"/>
      <c r="AE65" s="832"/>
      <c r="AF65" s="832"/>
      <c r="AG65" s="832"/>
      <c r="AH65" s="832"/>
      <c r="AI65" s="832"/>
      <c r="AJ65" s="832"/>
      <c r="AK65" s="832"/>
      <c r="AL65" s="832"/>
      <c r="AM65" s="832"/>
      <c r="AN65" s="832"/>
      <c r="AO65" s="832"/>
      <c r="AP65" s="832"/>
      <c r="AQ65" s="832"/>
      <c r="AR65" s="832"/>
      <c r="AS65" s="832"/>
      <c r="AT65" s="833"/>
      <c r="AU65" s="822"/>
      <c r="AV65" s="823"/>
      <c r="AW65" s="823"/>
      <c r="AX65" s="823"/>
      <c r="AY65" s="823"/>
      <c r="AZ65" s="823"/>
      <c r="BA65" s="823"/>
      <c r="BB65" s="823"/>
      <c r="BC65" s="824"/>
      <c r="BD65" s="822"/>
      <c r="BE65" s="823"/>
      <c r="BF65" s="823"/>
      <c r="BG65" s="823"/>
      <c r="BH65" s="823"/>
      <c r="BI65" s="823"/>
      <c r="BJ65" s="823"/>
      <c r="BK65" s="823"/>
      <c r="BL65" s="823"/>
      <c r="BM65" s="824"/>
      <c r="BN65" s="222">
        <v>780000</v>
      </c>
    </row>
    <row r="66" spans="1:66" s="74" customFormat="1" ht="14.25" customHeight="1">
      <c r="A66" s="825">
        <v>5</v>
      </c>
      <c r="B66" s="826"/>
      <c r="C66" s="826"/>
      <c r="D66" s="827"/>
      <c r="E66" s="819" t="s">
        <v>791</v>
      </c>
      <c r="F66" s="819"/>
      <c r="G66" s="819"/>
      <c r="H66" s="819"/>
      <c r="I66" s="819"/>
      <c r="J66" s="819"/>
      <c r="K66" s="819"/>
      <c r="L66" s="819"/>
      <c r="M66" s="819"/>
      <c r="N66" s="819"/>
      <c r="O66" s="819"/>
      <c r="P66" s="819"/>
      <c r="Q66" s="819"/>
      <c r="R66" s="819"/>
      <c r="S66" s="819"/>
      <c r="T66" s="819"/>
      <c r="U66" s="819"/>
      <c r="V66" s="819"/>
      <c r="W66" s="819"/>
      <c r="X66" s="819"/>
      <c r="Y66" s="819"/>
      <c r="Z66" s="819"/>
      <c r="AA66" s="819"/>
      <c r="AB66" s="819"/>
      <c r="AC66" s="819"/>
      <c r="AD66" s="819"/>
      <c r="AE66" s="819"/>
      <c r="AF66" s="819"/>
      <c r="AG66" s="819"/>
      <c r="AH66" s="819"/>
      <c r="AI66" s="819"/>
      <c r="AJ66" s="819"/>
      <c r="AK66" s="819"/>
      <c r="AL66" s="819"/>
      <c r="AM66" s="819"/>
      <c r="AN66" s="819"/>
      <c r="AO66" s="819"/>
      <c r="AP66" s="819"/>
      <c r="AQ66" s="819"/>
      <c r="AR66" s="819"/>
      <c r="AS66" s="819"/>
      <c r="AT66" s="819"/>
      <c r="AU66" s="820">
        <v>3</v>
      </c>
      <c r="AV66" s="820"/>
      <c r="AW66" s="820"/>
      <c r="AX66" s="820"/>
      <c r="AY66" s="820"/>
      <c r="AZ66" s="820"/>
      <c r="BA66" s="820"/>
      <c r="BB66" s="820"/>
      <c r="BC66" s="820"/>
      <c r="BD66" s="822"/>
      <c r="BE66" s="823"/>
      <c r="BF66" s="823"/>
      <c r="BG66" s="823"/>
      <c r="BH66" s="823"/>
      <c r="BI66" s="823"/>
      <c r="BJ66" s="823"/>
      <c r="BK66" s="823"/>
      <c r="BL66" s="823"/>
      <c r="BM66" s="824"/>
      <c r="BN66" s="222">
        <v>280000</v>
      </c>
    </row>
    <row r="67" spans="1:66" s="74" customFormat="1" ht="15.75">
      <c r="A67" s="825">
        <v>6</v>
      </c>
      <c r="B67" s="826"/>
      <c r="C67" s="826"/>
      <c r="D67" s="827"/>
      <c r="E67" s="819" t="s">
        <v>792</v>
      </c>
      <c r="F67" s="819"/>
      <c r="G67" s="819"/>
      <c r="H67" s="819"/>
      <c r="I67" s="819"/>
      <c r="J67" s="819"/>
      <c r="K67" s="819"/>
      <c r="L67" s="819"/>
      <c r="M67" s="819"/>
      <c r="N67" s="819"/>
      <c r="O67" s="819"/>
      <c r="P67" s="819"/>
      <c r="Q67" s="819"/>
      <c r="R67" s="819"/>
      <c r="S67" s="819"/>
      <c r="T67" s="819"/>
      <c r="U67" s="819"/>
      <c r="V67" s="819"/>
      <c r="W67" s="819"/>
      <c r="X67" s="819"/>
      <c r="Y67" s="819"/>
      <c r="Z67" s="819"/>
      <c r="AA67" s="819"/>
      <c r="AB67" s="819"/>
      <c r="AC67" s="819"/>
      <c r="AD67" s="819"/>
      <c r="AE67" s="819"/>
      <c r="AF67" s="819"/>
      <c r="AG67" s="819"/>
      <c r="AH67" s="819"/>
      <c r="AI67" s="819"/>
      <c r="AJ67" s="819"/>
      <c r="AK67" s="819"/>
      <c r="AL67" s="819"/>
      <c r="AM67" s="819"/>
      <c r="AN67" s="819"/>
      <c r="AO67" s="819"/>
      <c r="AP67" s="819"/>
      <c r="AQ67" s="819"/>
      <c r="AR67" s="819"/>
      <c r="AS67" s="819"/>
      <c r="AT67" s="819"/>
      <c r="AU67" s="820">
        <v>70</v>
      </c>
      <c r="AV67" s="820"/>
      <c r="AW67" s="820"/>
      <c r="AX67" s="820"/>
      <c r="AY67" s="820"/>
      <c r="AZ67" s="820"/>
      <c r="BA67" s="820"/>
      <c r="BB67" s="820"/>
      <c r="BC67" s="820"/>
      <c r="BD67" s="822"/>
      <c r="BE67" s="823"/>
      <c r="BF67" s="823"/>
      <c r="BG67" s="823"/>
      <c r="BH67" s="823"/>
      <c r="BI67" s="823"/>
      <c r="BJ67" s="823"/>
      <c r="BK67" s="823"/>
      <c r="BL67" s="823"/>
      <c r="BM67" s="824"/>
      <c r="BN67" s="222">
        <v>1534206</v>
      </c>
    </row>
    <row r="68" spans="1:66" s="74" customFormat="1" ht="15.75">
      <c r="A68" s="825">
        <v>7</v>
      </c>
      <c r="B68" s="826"/>
      <c r="C68" s="826"/>
      <c r="D68" s="827"/>
      <c r="E68" s="819" t="s">
        <v>1027</v>
      </c>
      <c r="F68" s="819"/>
      <c r="G68" s="819"/>
      <c r="H68" s="819"/>
      <c r="I68" s="819"/>
      <c r="J68" s="819"/>
      <c r="K68" s="819"/>
      <c r="L68" s="819"/>
      <c r="M68" s="819"/>
      <c r="N68" s="819"/>
      <c r="O68" s="819"/>
      <c r="P68" s="819"/>
      <c r="Q68" s="819"/>
      <c r="R68" s="819"/>
      <c r="S68" s="819"/>
      <c r="T68" s="819"/>
      <c r="U68" s="819"/>
      <c r="V68" s="819"/>
      <c r="W68" s="819"/>
      <c r="X68" s="819"/>
      <c r="Y68" s="819"/>
      <c r="Z68" s="819"/>
      <c r="AA68" s="819"/>
      <c r="AB68" s="819"/>
      <c r="AC68" s="819"/>
      <c r="AD68" s="819"/>
      <c r="AE68" s="819"/>
      <c r="AF68" s="819"/>
      <c r="AG68" s="819"/>
      <c r="AH68" s="819"/>
      <c r="AI68" s="819"/>
      <c r="AJ68" s="819"/>
      <c r="AK68" s="819"/>
      <c r="AL68" s="819"/>
      <c r="AM68" s="819"/>
      <c r="AN68" s="819"/>
      <c r="AO68" s="819"/>
      <c r="AP68" s="819"/>
      <c r="AQ68" s="819"/>
      <c r="AR68" s="819"/>
      <c r="AS68" s="819"/>
      <c r="AT68" s="819"/>
      <c r="AU68" s="820"/>
      <c r="AV68" s="820"/>
      <c r="AW68" s="820"/>
      <c r="AX68" s="820"/>
      <c r="AY68" s="820"/>
      <c r="AZ68" s="820"/>
      <c r="BA68" s="820"/>
      <c r="BB68" s="820"/>
      <c r="BC68" s="820"/>
      <c r="BD68" s="822"/>
      <c r="BE68" s="823"/>
      <c r="BF68" s="823"/>
      <c r="BG68" s="823"/>
      <c r="BH68" s="823"/>
      <c r="BI68" s="823"/>
      <c r="BJ68" s="823"/>
      <c r="BK68" s="823"/>
      <c r="BL68" s="823"/>
      <c r="BM68" s="824"/>
      <c r="BN68" s="222">
        <v>745348</v>
      </c>
    </row>
    <row r="69" spans="1:66" s="74" customFormat="1" ht="15.75">
      <c r="A69" s="699">
        <v>8</v>
      </c>
      <c r="B69" s="700"/>
      <c r="C69" s="700"/>
      <c r="D69" s="701"/>
      <c r="E69" s="819" t="s">
        <v>1029</v>
      </c>
      <c r="F69" s="819"/>
      <c r="G69" s="819"/>
      <c r="H69" s="819"/>
      <c r="I69" s="819"/>
      <c r="J69" s="819"/>
      <c r="K69" s="819"/>
      <c r="L69" s="819"/>
      <c r="M69" s="819"/>
      <c r="N69" s="819"/>
      <c r="O69" s="819"/>
      <c r="P69" s="819"/>
      <c r="Q69" s="819"/>
      <c r="R69" s="819"/>
      <c r="S69" s="819"/>
      <c r="T69" s="819"/>
      <c r="U69" s="819"/>
      <c r="V69" s="819"/>
      <c r="W69" s="819"/>
      <c r="X69" s="819"/>
      <c r="Y69" s="819"/>
      <c r="Z69" s="819"/>
      <c r="AA69" s="819"/>
      <c r="AB69" s="819"/>
      <c r="AC69" s="819"/>
      <c r="AD69" s="819"/>
      <c r="AE69" s="819"/>
      <c r="AF69" s="819"/>
      <c r="AG69" s="819"/>
      <c r="AH69" s="819"/>
      <c r="AI69" s="819"/>
      <c r="AJ69" s="819"/>
      <c r="AK69" s="819"/>
      <c r="AL69" s="819"/>
      <c r="AM69" s="819"/>
      <c r="AN69" s="819"/>
      <c r="AO69" s="819"/>
      <c r="AP69" s="819"/>
      <c r="AQ69" s="819"/>
      <c r="AR69" s="819"/>
      <c r="AS69" s="819"/>
      <c r="AT69" s="819"/>
      <c r="AU69" s="820"/>
      <c r="AV69" s="820"/>
      <c r="AW69" s="820"/>
      <c r="AX69" s="820"/>
      <c r="AY69" s="820"/>
      <c r="AZ69" s="820"/>
      <c r="BA69" s="820"/>
      <c r="BB69" s="820"/>
      <c r="BC69" s="820"/>
      <c r="BD69" s="822"/>
      <c r="BE69" s="823"/>
      <c r="BF69" s="823"/>
      <c r="BG69" s="823"/>
      <c r="BH69" s="823"/>
      <c r="BI69" s="823"/>
      <c r="BJ69" s="823"/>
      <c r="BK69" s="823"/>
      <c r="BL69" s="823"/>
      <c r="BM69" s="824"/>
      <c r="BN69" s="222">
        <v>4500000</v>
      </c>
    </row>
    <row r="70" spans="1:66" s="74" customFormat="1" ht="15.75">
      <c r="A70" s="699">
        <v>9</v>
      </c>
      <c r="B70" s="700"/>
      <c r="C70" s="700"/>
      <c r="D70" s="701"/>
      <c r="E70" s="821" t="s">
        <v>1040</v>
      </c>
      <c r="F70" s="821"/>
      <c r="G70" s="821"/>
      <c r="H70" s="821"/>
      <c r="I70" s="821"/>
      <c r="J70" s="821"/>
      <c r="K70" s="821"/>
      <c r="L70" s="821"/>
      <c r="M70" s="821"/>
      <c r="N70" s="821"/>
      <c r="O70" s="821"/>
      <c r="P70" s="821"/>
      <c r="Q70" s="821"/>
      <c r="R70" s="821"/>
      <c r="S70" s="821"/>
      <c r="T70" s="821"/>
      <c r="U70" s="821"/>
      <c r="V70" s="821"/>
      <c r="W70" s="821"/>
      <c r="X70" s="821"/>
      <c r="Y70" s="821"/>
      <c r="Z70" s="821"/>
      <c r="AA70" s="821"/>
      <c r="AB70" s="821"/>
      <c r="AC70" s="821"/>
      <c r="AD70" s="821"/>
      <c r="AE70" s="821"/>
      <c r="AF70" s="821"/>
      <c r="AG70" s="821"/>
      <c r="AH70" s="821"/>
      <c r="AI70" s="821"/>
      <c r="AJ70" s="821"/>
      <c r="AK70" s="821"/>
      <c r="AL70" s="821"/>
      <c r="AM70" s="821"/>
      <c r="AN70" s="821"/>
      <c r="AO70" s="821"/>
      <c r="AP70" s="821"/>
      <c r="AQ70" s="821"/>
      <c r="AR70" s="821"/>
      <c r="AS70" s="821"/>
      <c r="AT70" s="821"/>
      <c r="AU70" s="820"/>
      <c r="AV70" s="820"/>
      <c r="AW70" s="820"/>
      <c r="AX70" s="820"/>
      <c r="AY70" s="820"/>
      <c r="AZ70" s="820"/>
      <c r="BA70" s="820"/>
      <c r="BB70" s="820"/>
      <c r="BC70" s="820"/>
      <c r="BD70" s="822"/>
      <c r="BE70" s="823"/>
      <c r="BF70" s="823"/>
      <c r="BG70" s="823"/>
      <c r="BH70" s="823"/>
      <c r="BI70" s="823"/>
      <c r="BJ70" s="823"/>
      <c r="BK70" s="823"/>
      <c r="BL70" s="823"/>
      <c r="BM70" s="824"/>
      <c r="BN70" s="222">
        <v>350000</v>
      </c>
    </row>
    <row r="71" spans="1:66" s="74" customFormat="1" ht="30.75" customHeight="1">
      <c r="A71" s="699">
        <v>10</v>
      </c>
      <c r="B71" s="700"/>
      <c r="C71" s="700"/>
      <c r="D71" s="701"/>
      <c r="E71" s="819" t="s">
        <v>793</v>
      </c>
      <c r="F71" s="819"/>
      <c r="G71" s="819"/>
      <c r="H71" s="819"/>
      <c r="I71" s="819"/>
      <c r="J71" s="819"/>
      <c r="K71" s="819"/>
      <c r="L71" s="819"/>
      <c r="M71" s="819"/>
      <c r="N71" s="819"/>
      <c r="O71" s="819"/>
      <c r="P71" s="819"/>
      <c r="Q71" s="819"/>
      <c r="R71" s="819"/>
      <c r="S71" s="819"/>
      <c r="T71" s="819"/>
      <c r="U71" s="819"/>
      <c r="V71" s="819"/>
      <c r="W71" s="819"/>
      <c r="X71" s="819"/>
      <c r="Y71" s="819"/>
      <c r="Z71" s="819"/>
      <c r="AA71" s="819"/>
      <c r="AB71" s="819"/>
      <c r="AC71" s="819"/>
      <c r="AD71" s="819"/>
      <c r="AE71" s="819"/>
      <c r="AF71" s="819"/>
      <c r="AG71" s="819"/>
      <c r="AH71" s="819"/>
      <c r="AI71" s="819"/>
      <c r="AJ71" s="819"/>
      <c r="AK71" s="819"/>
      <c r="AL71" s="819"/>
      <c r="AM71" s="819"/>
      <c r="AN71" s="819"/>
      <c r="AO71" s="819"/>
      <c r="AP71" s="819"/>
      <c r="AQ71" s="819"/>
      <c r="AR71" s="819"/>
      <c r="AS71" s="819"/>
      <c r="AT71" s="819"/>
      <c r="AU71" s="820">
        <v>81</v>
      </c>
      <c r="AV71" s="820"/>
      <c r="AW71" s="820"/>
      <c r="AX71" s="820"/>
      <c r="AY71" s="820"/>
      <c r="AZ71" s="820"/>
      <c r="BA71" s="820"/>
      <c r="BB71" s="820"/>
      <c r="BC71" s="820"/>
      <c r="BD71" s="822"/>
      <c r="BE71" s="823"/>
      <c r="BF71" s="823"/>
      <c r="BG71" s="823"/>
      <c r="BH71" s="823"/>
      <c r="BI71" s="823"/>
      <c r="BJ71" s="823"/>
      <c r="BK71" s="823"/>
      <c r="BL71" s="823"/>
      <c r="BM71" s="824"/>
      <c r="BN71" s="222">
        <v>102000</v>
      </c>
    </row>
    <row r="72" spans="1:66" s="74" customFormat="1" ht="30" customHeight="1">
      <c r="A72" s="699">
        <v>11</v>
      </c>
      <c r="B72" s="700"/>
      <c r="C72" s="700"/>
      <c r="D72" s="701"/>
      <c r="E72" s="819" t="s">
        <v>1030</v>
      </c>
      <c r="F72" s="819"/>
      <c r="G72" s="819"/>
      <c r="H72" s="819"/>
      <c r="I72" s="819"/>
      <c r="J72" s="819"/>
      <c r="K72" s="819"/>
      <c r="L72" s="819"/>
      <c r="M72" s="819"/>
      <c r="N72" s="819"/>
      <c r="O72" s="819"/>
      <c r="P72" s="819"/>
      <c r="Q72" s="819"/>
      <c r="R72" s="819"/>
      <c r="S72" s="819"/>
      <c r="T72" s="819"/>
      <c r="U72" s="819"/>
      <c r="V72" s="819"/>
      <c r="W72" s="819"/>
      <c r="X72" s="819"/>
      <c r="Y72" s="819"/>
      <c r="Z72" s="819"/>
      <c r="AA72" s="819"/>
      <c r="AB72" s="819"/>
      <c r="AC72" s="819"/>
      <c r="AD72" s="819"/>
      <c r="AE72" s="819"/>
      <c r="AF72" s="819"/>
      <c r="AG72" s="819"/>
      <c r="AH72" s="819"/>
      <c r="AI72" s="819"/>
      <c r="AJ72" s="819"/>
      <c r="AK72" s="819"/>
      <c r="AL72" s="819"/>
      <c r="AM72" s="819"/>
      <c r="AN72" s="819"/>
      <c r="AO72" s="819"/>
      <c r="AP72" s="819"/>
      <c r="AQ72" s="819"/>
      <c r="AR72" s="819"/>
      <c r="AS72" s="819"/>
      <c r="AT72" s="819"/>
      <c r="AU72" s="820">
        <v>400</v>
      </c>
      <c r="AV72" s="820"/>
      <c r="AW72" s="820"/>
      <c r="AX72" s="820"/>
      <c r="AY72" s="820"/>
      <c r="AZ72" s="820"/>
      <c r="BA72" s="820"/>
      <c r="BB72" s="820"/>
      <c r="BC72" s="820"/>
      <c r="BD72" s="822"/>
      <c r="BE72" s="823"/>
      <c r="BF72" s="823"/>
      <c r="BG72" s="823"/>
      <c r="BH72" s="823"/>
      <c r="BI72" s="823"/>
      <c r="BJ72" s="823"/>
      <c r="BK72" s="823"/>
      <c r="BL72" s="823"/>
      <c r="BM72" s="824"/>
      <c r="BN72" s="222">
        <v>400000</v>
      </c>
    </row>
    <row r="73" spans="1:66" s="74" customFormat="1" ht="14.25" customHeight="1">
      <c r="A73" s="699">
        <v>12</v>
      </c>
      <c r="B73" s="700"/>
      <c r="C73" s="700"/>
      <c r="D73" s="701"/>
      <c r="E73" s="821" t="s">
        <v>795</v>
      </c>
      <c r="F73" s="821"/>
      <c r="G73" s="821"/>
      <c r="H73" s="821"/>
      <c r="I73" s="821"/>
      <c r="J73" s="821"/>
      <c r="K73" s="821"/>
      <c r="L73" s="821"/>
      <c r="M73" s="821"/>
      <c r="N73" s="821"/>
      <c r="O73" s="821"/>
      <c r="P73" s="821"/>
      <c r="Q73" s="821"/>
      <c r="R73" s="821"/>
      <c r="S73" s="821"/>
      <c r="T73" s="821"/>
      <c r="U73" s="821"/>
      <c r="V73" s="821"/>
      <c r="W73" s="821"/>
      <c r="X73" s="821"/>
      <c r="Y73" s="821"/>
      <c r="Z73" s="821"/>
      <c r="AA73" s="821"/>
      <c r="AB73" s="821"/>
      <c r="AC73" s="821"/>
      <c r="AD73" s="821"/>
      <c r="AE73" s="821"/>
      <c r="AF73" s="821"/>
      <c r="AG73" s="821"/>
      <c r="AH73" s="821"/>
      <c r="AI73" s="821"/>
      <c r="AJ73" s="821"/>
      <c r="AK73" s="821"/>
      <c r="AL73" s="821"/>
      <c r="AM73" s="821"/>
      <c r="AN73" s="821"/>
      <c r="AO73" s="821"/>
      <c r="AP73" s="821"/>
      <c r="AQ73" s="821"/>
      <c r="AR73" s="821"/>
      <c r="AS73" s="821"/>
      <c r="AT73" s="821"/>
      <c r="AU73" s="820">
        <v>1</v>
      </c>
      <c r="AV73" s="820"/>
      <c r="AW73" s="820"/>
      <c r="AX73" s="820"/>
      <c r="AY73" s="820"/>
      <c r="AZ73" s="820"/>
      <c r="BA73" s="820"/>
      <c r="BB73" s="820"/>
      <c r="BC73" s="820"/>
      <c r="BD73" s="822"/>
      <c r="BE73" s="823"/>
      <c r="BF73" s="823"/>
      <c r="BG73" s="823"/>
      <c r="BH73" s="823"/>
      <c r="BI73" s="823"/>
      <c r="BJ73" s="823"/>
      <c r="BK73" s="823"/>
      <c r="BL73" s="823"/>
      <c r="BM73" s="824"/>
      <c r="BN73" s="222">
        <v>120000</v>
      </c>
    </row>
    <row r="74" spans="1:66" s="74" customFormat="1" ht="14.25" customHeight="1">
      <c r="A74" s="699">
        <v>13</v>
      </c>
      <c r="B74" s="700"/>
      <c r="C74" s="700"/>
      <c r="D74" s="701"/>
      <c r="E74" s="821" t="s">
        <v>796</v>
      </c>
      <c r="F74" s="821"/>
      <c r="G74" s="821"/>
      <c r="H74" s="821"/>
      <c r="I74" s="821"/>
      <c r="J74" s="821"/>
      <c r="K74" s="821"/>
      <c r="L74" s="821"/>
      <c r="M74" s="821"/>
      <c r="N74" s="821"/>
      <c r="O74" s="821"/>
      <c r="P74" s="821"/>
      <c r="Q74" s="821"/>
      <c r="R74" s="821"/>
      <c r="S74" s="821"/>
      <c r="T74" s="821"/>
      <c r="U74" s="821"/>
      <c r="V74" s="821"/>
      <c r="W74" s="821"/>
      <c r="X74" s="821"/>
      <c r="Y74" s="821"/>
      <c r="Z74" s="821"/>
      <c r="AA74" s="821"/>
      <c r="AB74" s="821"/>
      <c r="AC74" s="821"/>
      <c r="AD74" s="821"/>
      <c r="AE74" s="821"/>
      <c r="AF74" s="821"/>
      <c r="AG74" s="821"/>
      <c r="AH74" s="821"/>
      <c r="AI74" s="821"/>
      <c r="AJ74" s="821"/>
      <c r="AK74" s="821"/>
      <c r="AL74" s="821"/>
      <c r="AM74" s="821"/>
      <c r="AN74" s="821"/>
      <c r="AO74" s="821"/>
      <c r="AP74" s="821"/>
      <c r="AQ74" s="821"/>
      <c r="AR74" s="821"/>
      <c r="AS74" s="821"/>
      <c r="AT74" s="821"/>
      <c r="AU74" s="820">
        <v>93</v>
      </c>
      <c r="AV74" s="820"/>
      <c r="AW74" s="820"/>
      <c r="AX74" s="820"/>
      <c r="AY74" s="820"/>
      <c r="AZ74" s="820"/>
      <c r="BA74" s="820"/>
      <c r="BB74" s="820"/>
      <c r="BC74" s="820"/>
      <c r="BD74" s="822"/>
      <c r="BE74" s="823"/>
      <c r="BF74" s="823"/>
      <c r="BG74" s="823"/>
      <c r="BH74" s="823"/>
      <c r="BI74" s="823"/>
      <c r="BJ74" s="823"/>
      <c r="BK74" s="823"/>
      <c r="BL74" s="823"/>
      <c r="BM74" s="824"/>
      <c r="BN74" s="222">
        <v>5580000</v>
      </c>
    </row>
    <row r="75" spans="1:66" s="74" customFormat="1" ht="14.25" customHeight="1">
      <c r="A75" s="699">
        <v>14</v>
      </c>
      <c r="B75" s="700"/>
      <c r="C75" s="700"/>
      <c r="D75" s="701"/>
      <c r="E75" s="821" t="s">
        <v>1026</v>
      </c>
      <c r="F75" s="821"/>
      <c r="G75" s="821"/>
      <c r="H75" s="821"/>
      <c r="I75" s="821"/>
      <c r="J75" s="821"/>
      <c r="K75" s="821"/>
      <c r="L75" s="821"/>
      <c r="M75" s="821"/>
      <c r="N75" s="821"/>
      <c r="O75" s="821"/>
      <c r="P75" s="821"/>
      <c r="Q75" s="821"/>
      <c r="R75" s="821"/>
      <c r="S75" s="821"/>
      <c r="T75" s="821"/>
      <c r="U75" s="821"/>
      <c r="V75" s="821"/>
      <c r="W75" s="821"/>
      <c r="X75" s="821"/>
      <c r="Y75" s="821"/>
      <c r="Z75" s="821"/>
      <c r="AA75" s="821"/>
      <c r="AB75" s="821"/>
      <c r="AC75" s="821"/>
      <c r="AD75" s="821"/>
      <c r="AE75" s="821"/>
      <c r="AF75" s="821"/>
      <c r="AG75" s="821"/>
      <c r="AH75" s="821"/>
      <c r="AI75" s="821"/>
      <c r="AJ75" s="821"/>
      <c r="AK75" s="821"/>
      <c r="AL75" s="821"/>
      <c r="AM75" s="821"/>
      <c r="AN75" s="821"/>
      <c r="AO75" s="821"/>
      <c r="AP75" s="821"/>
      <c r="AQ75" s="821"/>
      <c r="AR75" s="821"/>
      <c r="AS75" s="821"/>
      <c r="AT75" s="821"/>
      <c r="AU75" s="820"/>
      <c r="AV75" s="820"/>
      <c r="AW75" s="820"/>
      <c r="AX75" s="820"/>
      <c r="AY75" s="820"/>
      <c r="AZ75" s="820"/>
      <c r="BA75" s="820"/>
      <c r="BB75" s="820"/>
      <c r="BC75" s="820"/>
      <c r="BD75" s="822"/>
      <c r="BE75" s="823"/>
      <c r="BF75" s="823"/>
      <c r="BG75" s="823"/>
      <c r="BH75" s="823"/>
      <c r="BI75" s="823"/>
      <c r="BJ75" s="823"/>
      <c r="BK75" s="823"/>
      <c r="BL75" s="823"/>
      <c r="BM75" s="824"/>
      <c r="BN75" s="222">
        <v>958084</v>
      </c>
    </row>
    <row r="76" spans="1:66" s="74" customFormat="1" ht="15.75">
      <c r="A76" s="693">
        <v>15</v>
      </c>
      <c r="B76" s="694"/>
      <c r="C76" s="694"/>
      <c r="D76" s="695"/>
      <c r="E76" s="909" t="s">
        <v>1028</v>
      </c>
      <c r="F76" s="910"/>
      <c r="G76" s="910"/>
      <c r="H76" s="910"/>
      <c r="I76" s="910"/>
      <c r="J76" s="910"/>
      <c r="K76" s="910"/>
      <c r="L76" s="910"/>
      <c r="M76" s="910"/>
      <c r="N76" s="910"/>
      <c r="O76" s="910"/>
      <c r="P76" s="910"/>
      <c r="Q76" s="910"/>
      <c r="R76" s="910"/>
      <c r="S76" s="910"/>
      <c r="T76" s="910"/>
      <c r="U76" s="910"/>
      <c r="V76" s="910"/>
      <c r="W76" s="910"/>
      <c r="X76" s="910"/>
      <c r="Y76" s="910"/>
      <c r="Z76" s="910"/>
      <c r="AA76" s="910"/>
      <c r="AB76" s="910"/>
      <c r="AC76" s="910"/>
      <c r="AD76" s="910"/>
      <c r="AE76" s="910"/>
      <c r="AF76" s="910"/>
      <c r="AG76" s="910"/>
      <c r="AH76" s="910"/>
      <c r="AI76" s="910"/>
      <c r="AJ76" s="910"/>
      <c r="AK76" s="910"/>
      <c r="AL76" s="910"/>
      <c r="AM76" s="910"/>
      <c r="AN76" s="910"/>
      <c r="AO76" s="910"/>
      <c r="AP76" s="910"/>
      <c r="AQ76" s="910"/>
      <c r="AR76" s="910"/>
      <c r="AS76" s="910"/>
      <c r="AT76" s="911"/>
      <c r="AU76" s="822"/>
      <c r="AV76" s="823"/>
      <c r="AW76" s="823"/>
      <c r="AX76" s="823"/>
      <c r="AY76" s="823"/>
      <c r="AZ76" s="823"/>
      <c r="BA76" s="823"/>
      <c r="BB76" s="823"/>
      <c r="BC76" s="824"/>
      <c r="BD76" s="822"/>
      <c r="BE76" s="823"/>
      <c r="BF76" s="823"/>
      <c r="BG76" s="823"/>
      <c r="BH76" s="823"/>
      <c r="BI76" s="823"/>
      <c r="BJ76" s="823"/>
      <c r="BK76" s="823"/>
      <c r="BL76" s="823"/>
      <c r="BM76" s="824"/>
      <c r="BN76" s="222">
        <v>120000</v>
      </c>
    </row>
    <row r="77" spans="1:66" s="1" customFormat="1" ht="15.75">
      <c r="A77" s="699">
        <v>16</v>
      </c>
      <c r="B77" s="700"/>
      <c r="C77" s="700"/>
      <c r="D77" s="701"/>
      <c r="E77" s="821" t="s">
        <v>1032</v>
      </c>
      <c r="F77" s="821"/>
      <c r="G77" s="821"/>
      <c r="H77" s="821"/>
      <c r="I77" s="821"/>
      <c r="J77" s="821"/>
      <c r="K77" s="821"/>
      <c r="L77" s="821"/>
      <c r="M77" s="821"/>
      <c r="N77" s="821"/>
      <c r="O77" s="821"/>
      <c r="P77" s="821"/>
      <c r="Q77" s="821"/>
      <c r="R77" s="821"/>
      <c r="S77" s="821"/>
      <c r="T77" s="821"/>
      <c r="U77" s="821"/>
      <c r="V77" s="821"/>
      <c r="W77" s="821"/>
      <c r="X77" s="821"/>
      <c r="Y77" s="821"/>
      <c r="Z77" s="821"/>
      <c r="AA77" s="821"/>
      <c r="AB77" s="821"/>
      <c r="AC77" s="821"/>
      <c r="AD77" s="821"/>
      <c r="AE77" s="821"/>
      <c r="AF77" s="821"/>
      <c r="AG77" s="821"/>
      <c r="AH77" s="821"/>
      <c r="AI77" s="821"/>
      <c r="AJ77" s="821"/>
      <c r="AK77" s="821"/>
      <c r="AL77" s="821"/>
      <c r="AM77" s="821"/>
      <c r="AN77" s="821"/>
      <c r="AO77" s="821"/>
      <c r="AP77" s="821"/>
      <c r="AQ77" s="821"/>
      <c r="AR77" s="821"/>
      <c r="AS77" s="821"/>
      <c r="AT77" s="821"/>
      <c r="AU77" s="820"/>
      <c r="AV77" s="820"/>
      <c r="AW77" s="820"/>
      <c r="AX77" s="820"/>
      <c r="AY77" s="820"/>
      <c r="AZ77" s="820"/>
      <c r="BA77" s="820"/>
      <c r="BB77" s="820"/>
      <c r="BC77" s="820"/>
      <c r="BD77" s="822"/>
      <c r="BE77" s="823"/>
      <c r="BF77" s="823"/>
      <c r="BG77" s="823"/>
      <c r="BH77" s="823"/>
      <c r="BI77" s="823"/>
      <c r="BJ77" s="823"/>
      <c r="BK77" s="823"/>
      <c r="BL77" s="823"/>
      <c r="BM77" s="824"/>
      <c r="BN77" s="222">
        <v>450000</v>
      </c>
    </row>
    <row r="78" spans="1:66" s="9" customFormat="1" ht="34.5" customHeight="1">
      <c r="A78" s="699">
        <v>17</v>
      </c>
      <c r="B78" s="700"/>
      <c r="C78" s="700"/>
      <c r="D78" s="701"/>
      <c r="E78" s="821" t="s">
        <v>1033</v>
      </c>
      <c r="F78" s="821"/>
      <c r="G78" s="821"/>
      <c r="H78" s="821"/>
      <c r="I78" s="821"/>
      <c r="J78" s="821"/>
      <c r="K78" s="821"/>
      <c r="L78" s="821"/>
      <c r="M78" s="821"/>
      <c r="N78" s="821"/>
      <c r="O78" s="821"/>
      <c r="P78" s="821"/>
      <c r="Q78" s="821"/>
      <c r="R78" s="821"/>
      <c r="S78" s="821"/>
      <c r="T78" s="821"/>
      <c r="U78" s="821"/>
      <c r="V78" s="821"/>
      <c r="W78" s="821"/>
      <c r="X78" s="821"/>
      <c r="Y78" s="821"/>
      <c r="Z78" s="821"/>
      <c r="AA78" s="821"/>
      <c r="AB78" s="821"/>
      <c r="AC78" s="821"/>
      <c r="AD78" s="821"/>
      <c r="AE78" s="821"/>
      <c r="AF78" s="821"/>
      <c r="AG78" s="821"/>
      <c r="AH78" s="821"/>
      <c r="AI78" s="821"/>
      <c r="AJ78" s="821"/>
      <c r="AK78" s="821"/>
      <c r="AL78" s="821"/>
      <c r="AM78" s="821"/>
      <c r="AN78" s="821"/>
      <c r="AO78" s="821"/>
      <c r="AP78" s="821"/>
      <c r="AQ78" s="821"/>
      <c r="AR78" s="821"/>
      <c r="AS78" s="821"/>
      <c r="AT78" s="821"/>
      <c r="AU78" s="820"/>
      <c r="AV78" s="820"/>
      <c r="AW78" s="820"/>
      <c r="AX78" s="820"/>
      <c r="AY78" s="820"/>
      <c r="AZ78" s="820"/>
      <c r="BA78" s="820"/>
      <c r="BB78" s="820"/>
      <c r="BC78" s="820"/>
      <c r="BD78" s="822"/>
      <c r="BE78" s="823"/>
      <c r="BF78" s="823"/>
      <c r="BG78" s="823"/>
      <c r="BH78" s="823"/>
      <c r="BI78" s="823"/>
      <c r="BJ78" s="823"/>
      <c r="BK78" s="823"/>
      <c r="BL78" s="823"/>
      <c r="BM78" s="824"/>
      <c r="BN78" s="222">
        <v>120000</v>
      </c>
    </row>
    <row r="79" spans="1:66" s="9" customFormat="1" ht="24" customHeight="1">
      <c r="A79" s="699">
        <v>18</v>
      </c>
      <c r="B79" s="700"/>
      <c r="C79" s="700"/>
      <c r="D79" s="701"/>
      <c r="E79" s="821" t="s">
        <v>1034</v>
      </c>
      <c r="F79" s="821"/>
      <c r="G79" s="821"/>
      <c r="H79" s="821"/>
      <c r="I79" s="821"/>
      <c r="J79" s="821"/>
      <c r="K79" s="821"/>
      <c r="L79" s="821"/>
      <c r="M79" s="821"/>
      <c r="N79" s="821"/>
      <c r="O79" s="821"/>
      <c r="P79" s="821"/>
      <c r="Q79" s="821"/>
      <c r="R79" s="821"/>
      <c r="S79" s="821"/>
      <c r="T79" s="821"/>
      <c r="U79" s="821"/>
      <c r="V79" s="821"/>
      <c r="W79" s="821"/>
      <c r="X79" s="821"/>
      <c r="Y79" s="821"/>
      <c r="Z79" s="821"/>
      <c r="AA79" s="821"/>
      <c r="AB79" s="821"/>
      <c r="AC79" s="821"/>
      <c r="AD79" s="821"/>
      <c r="AE79" s="821"/>
      <c r="AF79" s="821"/>
      <c r="AG79" s="821"/>
      <c r="AH79" s="821"/>
      <c r="AI79" s="821"/>
      <c r="AJ79" s="821"/>
      <c r="AK79" s="821"/>
      <c r="AL79" s="821"/>
      <c r="AM79" s="821"/>
      <c r="AN79" s="821"/>
      <c r="AO79" s="821"/>
      <c r="AP79" s="821"/>
      <c r="AQ79" s="821"/>
      <c r="AR79" s="821"/>
      <c r="AS79" s="821"/>
      <c r="AT79" s="821"/>
      <c r="AU79" s="820"/>
      <c r="AV79" s="820"/>
      <c r="AW79" s="820"/>
      <c r="AX79" s="820"/>
      <c r="AY79" s="820"/>
      <c r="AZ79" s="820"/>
      <c r="BA79" s="820"/>
      <c r="BB79" s="820"/>
      <c r="BC79" s="820"/>
      <c r="BD79" s="822"/>
      <c r="BE79" s="823"/>
      <c r="BF79" s="823"/>
      <c r="BG79" s="823"/>
      <c r="BH79" s="823"/>
      <c r="BI79" s="823"/>
      <c r="BJ79" s="823"/>
      <c r="BK79" s="823"/>
      <c r="BL79" s="823"/>
      <c r="BM79" s="824"/>
      <c r="BN79" s="222">
        <v>400000</v>
      </c>
    </row>
    <row r="80" spans="1:66" s="9" customFormat="1" ht="24" customHeight="1">
      <c r="A80" s="693">
        <v>19</v>
      </c>
      <c r="B80" s="694"/>
      <c r="C80" s="694"/>
      <c r="D80" s="695"/>
      <c r="E80" s="909" t="s">
        <v>1035</v>
      </c>
      <c r="F80" s="910"/>
      <c r="G80" s="910"/>
      <c r="H80" s="910"/>
      <c r="I80" s="910"/>
      <c r="J80" s="910"/>
      <c r="K80" s="910"/>
      <c r="L80" s="910"/>
      <c r="M80" s="910"/>
      <c r="N80" s="910"/>
      <c r="O80" s="910"/>
      <c r="P80" s="910"/>
      <c r="Q80" s="910"/>
      <c r="R80" s="910"/>
      <c r="S80" s="910"/>
      <c r="T80" s="910"/>
      <c r="U80" s="910"/>
      <c r="V80" s="910"/>
      <c r="W80" s="910"/>
      <c r="X80" s="910"/>
      <c r="Y80" s="910"/>
      <c r="Z80" s="910"/>
      <c r="AA80" s="910"/>
      <c r="AB80" s="910"/>
      <c r="AC80" s="910"/>
      <c r="AD80" s="910"/>
      <c r="AE80" s="910"/>
      <c r="AF80" s="910"/>
      <c r="AG80" s="910"/>
      <c r="AH80" s="910"/>
      <c r="AI80" s="910"/>
      <c r="AJ80" s="910"/>
      <c r="AK80" s="910"/>
      <c r="AL80" s="910"/>
      <c r="AM80" s="910"/>
      <c r="AN80" s="910"/>
      <c r="AO80" s="910"/>
      <c r="AP80" s="910"/>
      <c r="AQ80" s="910"/>
      <c r="AR80" s="910"/>
      <c r="AS80" s="910"/>
      <c r="AT80" s="911"/>
      <c r="AU80" s="822"/>
      <c r="AV80" s="823"/>
      <c r="AW80" s="823"/>
      <c r="AX80" s="823"/>
      <c r="AY80" s="823"/>
      <c r="AZ80" s="823"/>
      <c r="BA80" s="823"/>
      <c r="BB80" s="823"/>
      <c r="BC80" s="824"/>
      <c r="BD80" s="822"/>
      <c r="BE80" s="823"/>
      <c r="BF80" s="823"/>
      <c r="BG80" s="823"/>
      <c r="BH80" s="823"/>
      <c r="BI80" s="823"/>
      <c r="BJ80" s="823"/>
      <c r="BK80" s="823"/>
      <c r="BL80" s="823"/>
      <c r="BM80" s="824"/>
      <c r="BN80" s="222">
        <v>310000</v>
      </c>
    </row>
    <row r="81" spans="1:66" s="9" customFormat="1" ht="15.75" customHeight="1">
      <c r="A81" s="854"/>
      <c r="B81" s="480"/>
      <c r="C81" s="480"/>
      <c r="D81" s="855"/>
      <c r="E81" s="776" t="s">
        <v>7</v>
      </c>
      <c r="F81" s="776"/>
      <c r="G81" s="776"/>
      <c r="H81" s="776"/>
      <c r="I81" s="776"/>
      <c r="J81" s="776"/>
      <c r="K81" s="776"/>
      <c r="L81" s="776"/>
      <c r="M81" s="776"/>
      <c r="N81" s="776"/>
      <c r="O81" s="776"/>
      <c r="P81" s="776"/>
      <c r="Q81" s="776"/>
      <c r="R81" s="776"/>
      <c r="S81" s="776"/>
      <c r="T81" s="776"/>
      <c r="U81" s="776"/>
      <c r="V81" s="776"/>
      <c r="W81" s="776"/>
      <c r="X81" s="776"/>
      <c r="Y81" s="776"/>
      <c r="Z81" s="776"/>
      <c r="AA81" s="776"/>
      <c r="AB81" s="776"/>
      <c r="AC81" s="776"/>
      <c r="AD81" s="776"/>
      <c r="AE81" s="776"/>
      <c r="AF81" s="776"/>
      <c r="AG81" s="776"/>
      <c r="AH81" s="776"/>
      <c r="AI81" s="776"/>
      <c r="AJ81" s="776"/>
      <c r="AK81" s="776"/>
      <c r="AL81" s="776"/>
      <c r="AM81" s="776"/>
      <c r="AN81" s="776"/>
      <c r="AO81" s="776"/>
      <c r="AP81" s="776"/>
      <c r="AQ81" s="776"/>
      <c r="AR81" s="776"/>
      <c r="AS81" s="776"/>
      <c r="AT81" s="776"/>
      <c r="AU81" s="786"/>
      <c r="AV81" s="786"/>
      <c r="AW81" s="786"/>
      <c r="AX81" s="786"/>
      <c r="AY81" s="786"/>
      <c r="AZ81" s="786"/>
      <c r="BA81" s="786"/>
      <c r="BB81" s="786"/>
      <c r="BC81" s="786"/>
      <c r="BD81" s="683">
        <f>SUM(BD72:BL75)</f>
        <v>0</v>
      </c>
      <c r="BE81" s="684"/>
      <c r="BF81" s="684"/>
      <c r="BG81" s="684"/>
      <c r="BH81" s="684"/>
      <c r="BI81" s="684"/>
      <c r="BJ81" s="684"/>
      <c r="BK81" s="684"/>
      <c r="BL81" s="684"/>
      <c r="BM81" s="685"/>
      <c r="BN81" s="105">
        <v>19644989</v>
      </c>
    </row>
    <row r="82" spans="1:66" s="9" customFormat="1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ht="15.75">
      <c r="A83" s="561" t="s">
        <v>662</v>
      </c>
      <c r="B83" s="561"/>
      <c r="C83" s="561"/>
      <c r="D83" s="561"/>
      <c r="E83" s="561"/>
      <c r="F83" s="561"/>
      <c r="G83" s="561"/>
      <c r="H83" s="561"/>
      <c r="I83" s="561"/>
      <c r="J83" s="561"/>
      <c r="K83" s="561"/>
      <c r="L83" s="561"/>
      <c r="M83" s="561"/>
      <c r="N83" s="561"/>
      <c r="O83" s="561"/>
      <c r="P83" s="561"/>
      <c r="Q83" s="561"/>
      <c r="R83" s="561"/>
      <c r="S83" s="561"/>
      <c r="T83" s="561"/>
      <c r="U83" s="561"/>
      <c r="V83" s="561"/>
      <c r="W83" s="561"/>
      <c r="X83" s="561"/>
      <c r="Y83" s="561"/>
      <c r="Z83" s="561"/>
      <c r="AA83" s="561"/>
      <c r="AB83" s="561"/>
      <c r="AC83" s="561"/>
      <c r="AD83" s="561"/>
      <c r="AE83" s="561"/>
      <c r="AF83" s="561"/>
      <c r="AG83" s="561"/>
      <c r="AH83" s="561"/>
      <c r="AI83" s="561"/>
      <c r="AJ83" s="561"/>
      <c r="AK83" s="561"/>
      <c r="AL83" s="561"/>
      <c r="AM83" s="561"/>
      <c r="AN83" s="561"/>
      <c r="AO83" s="561"/>
      <c r="AP83" s="561"/>
      <c r="AQ83" s="561"/>
      <c r="AR83" s="561"/>
      <c r="AS83" s="561"/>
      <c r="AT83" s="561"/>
      <c r="AU83" s="561"/>
      <c r="AV83" s="561"/>
      <c r="AW83" s="561"/>
      <c r="AX83" s="561"/>
      <c r="AY83" s="561"/>
      <c r="AZ83" s="561"/>
      <c r="BA83" s="561"/>
      <c r="BB83" s="561"/>
      <c r="BC83" s="561"/>
      <c r="BD83" s="561"/>
      <c r="BE83" s="561"/>
      <c r="BF83" s="561"/>
      <c r="BG83" s="561"/>
      <c r="BH83" s="561"/>
      <c r="BI83" s="561"/>
      <c r="BJ83" s="561"/>
      <c r="BK83" s="561"/>
      <c r="BL83" s="561"/>
      <c r="BM83" s="561"/>
      <c r="BN83" s="561"/>
    </row>
    <row r="84" spans="1:66" ht="15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</row>
    <row r="85" spans="1:66" ht="15.75">
      <c r="A85" s="6" t="s">
        <v>2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780" t="s">
        <v>73</v>
      </c>
      <c r="T85" s="780"/>
      <c r="U85" s="780"/>
      <c r="V85" s="780"/>
      <c r="W85" s="780"/>
      <c r="X85" s="780"/>
      <c r="Y85" s="780"/>
      <c r="Z85" s="780"/>
      <c r="AA85" s="780"/>
      <c r="AB85" s="780"/>
      <c r="AC85" s="780"/>
      <c r="AD85" s="780"/>
      <c r="AE85" s="780"/>
      <c r="AF85" s="780"/>
      <c r="AG85" s="780"/>
      <c r="AH85" s="780"/>
      <c r="AI85" s="780"/>
      <c r="AJ85" s="780"/>
      <c r="AK85" s="780"/>
      <c r="AL85" s="780"/>
      <c r="AM85" s="780"/>
      <c r="AN85" s="780"/>
      <c r="AO85" s="780"/>
      <c r="AP85" s="780"/>
      <c r="AQ85" s="780"/>
      <c r="AR85" s="780"/>
      <c r="AS85" s="780"/>
      <c r="AT85" s="780"/>
      <c r="AU85" s="780"/>
      <c r="AV85" s="780"/>
      <c r="AW85" s="780"/>
      <c r="AX85" s="780"/>
      <c r="AY85" s="780"/>
      <c r="AZ85" s="780"/>
      <c r="BA85" s="780"/>
      <c r="BB85" s="780"/>
      <c r="BC85" s="780"/>
      <c r="BD85" s="780"/>
      <c r="BE85" s="780"/>
      <c r="BF85" s="780"/>
      <c r="BG85" s="780"/>
      <c r="BH85" s="780"/>
      <c r="BI85" s="780"/>
      <c r="BJ85" s="780"/>
      <c r="BK85" s="780"/>
      <c r="BL85" s="780"/>
      <c r="BM85" s="780"/>
      <c r="BN85" s="780"/>
    </row>
    <row r="86" spans="1:66" ht="15.75">
      <c r="A86" s="6" t="s">
        <v>3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604" t="s">
        <v>74</v>
      </c>
      <c r="AI86" s="604"/>
      <c r="AJ86" s="604"/>
      <c r="AK86" s="604"/>
      <c r="AL86" s="604"/>
      <c r="AM86" s="604"/>
      <c r="AN86" s="604"/>
      <c r="AO86" s="604"/>
      <c r="AP86" s="604"/>
      <c r="AQ86" s="604"/>
      <c r="AR86" s="604"/>
      <c r="AS86" s="604"/>
      <c r="AT86" s="604"/>
      <c r="AU86" s="604"/>
      <c r="AV86" s="604"/>
      <c r="AW86" s="604"/>
      <c r="AX86" s="604"/>
      <c r="AY86" s="604"/>
      <c r="AZ86" s="604"/>
      <c r="BA86" s="604"/>
      <c r="BB86" s="604"/>
      <c r="BC86" s="604"/>
      <c r="BD86" s="604"/>
      <c r="BE86" s="604"/>
      <c r="BF86" s="604"/>
      <c r="BG86" s="604"/>
      <c r="BH86" s="604"/>
      <c r="BI86" s="604"/>
      <c r="BJ86" s="604"/>
      <c r="BK86" s="604"/>
      <c r="BL86" s="604"/>
      <c r="BM86" s="604"/>
      <c r="BN86" s="604"/>
    </row>
    <row r="87" spans="1:66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</row>
    <row r="88" spans="1:66" ht="12.75">
      <c r="A88" s="461" t="s">
        <v>4</v>
      </c>
      <c r="B88" s="462"/>
      <c r="C88" s="462"/>
      <c r="D88" s="463"/>
      <c r="E88" s="557" t="s">
        <v>9</v>
      </c>
      <c r="F88" s="557"/>
      <c r="G88" s="557"/>
      <c r="H88" s="557"/>
      <c r="I88" s="557"/>
      <c r="J88" s="557"/>
      <c r="K88" s="557"/>
      <c r="L88" s="557"/>
      <c r="M88" s="557"/>
      <c r="N88" s="557"/>
      <c r="O88" s="557"/>
      <c r="P88" s="557"/>
      <c r="Q88" s="557"/>
      <c r="R88" s="557"/>
      <c r="S88" s="557"/>
      <c r="T88" s="557"/>
      <c r="U88" s="557"/>
      <c r="V88" s="557"/>
      <c r="W88" s="557"/>
      <c r="X88" s="557"/>
      <c r="Y88" s="557"/>
      <c r="Z88" s="557"/>
      <c r="AA88" s="557"/>
      <c r="AB88" s="557"/>
      <c r="AC88" s="557"/>
      <c r="AD88" s="557"/>
      <c r="AE88" s="557"/>
      <c r="AF88" s="557"/>
      <c r="AG88" s="557"/>
      <c r="AH88" s="557"/>
      <c r="AI88" s="557"/>
      <c r="AJ88" s="557"/>
      <c r="AK88" s="557"/>
      <c r="AL88" s="557"/>
      <c r="AM88" s="557"/>
      <c r="AN88" s="557"/>
      <c r="AO88" s="557"/>
      <c r="AP88" s="557"/>
      <c r="AQ88" s="557"/>
      <c r="AR88" s="557"/>
      <c r="AS88" s="557"/>
      <c r="AT88" s="557"/>
      <c r="AU88" s="557"/>
      <c r="AV88" s="584" t="s">
        <v>349</v>
      </c>
      <c r="AW88" s="584"/>
      <c r="AX88" s="584"/>
      <c r="AY88" s="584"/>
      <c r="AZ88" s="584"/>
      <c r="BA88" s="584"/>
      <c r="BB88" s="584"/>
      <c r="BC88" s="585"/>
      <c r="BD88" s="461" t="s">
        <v>356</v>
      </c>
      <c r="BE88" s="462"/>
      <c r="BF88" s="462"/>
      <c r="BG88" s="462"/>
      <c r="BH88" s="462"/>
      <c r="BI88" s="462"/>
      <c r="BJ88" s="462"/>
      <c r="BK88" s="462"/>
      <c r="BL88" s="462"/>
      <c r="BM88" s="463"/>
      <c r="BN88" s="845" t="s">
        <v>357</v>
      </c>
    </row>
    <row r="89" spans="1:66" ht="12.75">
      <c r="A89" s="577" t="s">
        <v>5</v>
      </c>
      <c r="B89" s="578"/>
      <c r="C89" s="578"/>
      <c r="D89" s="579"/>
      <c r="E89" s="557"/>
      <c r="F89" s="557"/>
      <c r="G89" s="557"/>
      <c r="H89" s="557"/>
      <c r="I89" s="557"/>
      <c r="J89" s="557"/>
      <c r="K89" s="557"/>
      <c r="L89" s="557"/>
      <c r="M89" s="557"/>
      <c r="N89" s="557"/>
      <c r="O89" s="557"/>
      <c r="P89" s="557"/>
      <c r="Q89" s="557"/>
      <c r="R89" s="557"/>
      <c r="S89" s="557"/>
      <c r="T89" s="557"/>
      <c r="U89" s="557"/>
      <c r="V89" s="557"/>
      <c r="W89" s="557"/>
      <c r="X89" s="557"/>
      <c r="Y89" s="557"/>
      <c r="Z89" s="557"/>
      <c r="AA89" s="557"/>
      <c r="AB89" s="557"/>
      <c r="AC89" s="557"/>
      <c r="AD89" s="557"/>
      <c r="AE89" s="557"/>
      <c r="AF89" s="557"/>
      <c r="AG89" s="557"/>
      <c r="AH89" s="557"/>
      <c r="AI89" s="557"/>
      <c r="AJ89" s="557"/>
      <c r="AK89" s="557"/>
      <c r="AL89" s="557"/>
      <c r="AM89" s="557"/>
      <c r="AN89" s="557"/>
      <c r="AO89" s="557"/>
      <c r="AP89" s="557"/>
      <c r="AQ89" s="557"/>
      <c r="AR89" s="557"/>
      <c r="AS89" s="557"/>
      <c r="AT89" s="557"/>
      <c r="AU89" s="557"/>
      <c r="AV89" s="587"/>
      <c r="AW89" s="587"/>
      <c r="AX89" s="587"/>
      <c r="AY89" s="587"/>
      <c r="AZ89" s="587"/>
      <c r="BA89" s="587"/>
      <c r="BB89" s="587"/>
      <c r="BC89" s="588"/>
      <c r="BD89" s="577"/>
      <c r="BE89" s="578"/>
      <c r="BF89" s="578"/>
      <c r="BG89" s="578"/>
      <c r="BH89" s="578"/>
      <c r="BI89" s="578"/>
      <c r="BJ89" s="578"/>
      <c r="BK89" s="578"/>
      <c r="BL89" s="578"/>
      <c r="BM89" s="579"/>
      <c r="BN89" s="846"/>
    </row>
    <row r="90" spans="1:66" s="74" customFormat="1" ht="32.25" customHeight="1">
      <c r="A90" s="577"/>
      <c r="B90" s="578"/>
      <c r="C90" s="578"/>
      <c r="D90" s="579"/>
      <c r="E90" s="557"/>
      <c r="F90" s="557"/>
      <c r="G90" s="557"/>
      <c r="H90" s="557"/>
      <c r="I90" s="557"/>
      <c r="J90" s="557"/>
      <c r="K90" s="557"/>
      <c r="L90" s="557"/>
      <c r="M90" s="557"/>
      <c r="N90" s="557"/>
      <c r="O90" s="557"/>
      <c r="P90" s="557"/>
      <c r="Q90" s="557"/>
      <c r="R90" s="557"/>
      <c r="S90" s="557"/>
      <c r="T90" s="557"/>
      <c r="U90" s="557"/>
      <c r="V90" s="557"/>
      <c r="W90" s="557"/>
      <c r="X90" s="557"/>
      <c r="Y90" s="557"/>
      <c r="Z90" s="557"/>
      <c r="AA90" s="557"/>
      <c r="AB90" s="557"/>
      <c r="AC90" s="557"/>
      <c r="AD90" s="557"/>
      <c r="AE90" s="557"/>
      <c r="AF90" s="557"/>
      <c r="AG90" s="557"/>
      <c r="AH90" s="557"/>
      <c r="AI90" s="557"/>
      <c r="AJ90" s="557"/>
      <c r="AK90" s="557"/>
      <c r="AL90" s="557"/>
      <c r="AM90" s="557"/>
      <c r="AN90" s="557"/>
      <c r="AO90" s="557"/>
      <c r="AP90" s="557"/>
      <c r="AQ90" s="557"/>
      <c r="AR90" s="557"/>
      <c r="AS90" s="557"/>
      <c r="AT90" s="557"/>
      <c r="AU90" s="557"/>
      <c r="AV90" s="590"/>
      <c r="AW90" s="590"/>
      <c r="AX90" s="590"/>
      <c r="AY90" s="590"/>
      <c r="AZ90" s="590"/>
      <c r="BA90" s="590"/>
      <c r="BB90" s="590"/>
      <c r="BC90" s="591"/>
      <c r="BD90" s="574"/>
      <c r="BE90" s="575"/>
      <c r="BF90" s="575"/>
      <c r="BG90" s="575"/>
      <c r="BH90" s="575"/>
      <c r="BI90" s="575"/>
      <c r="BJ90" s="575"/>
      <c r="BK90" s="575"/>
      <c r="BL90" s="575"/>
      <c r="BM90" s="576"/>
      <c r="BN90" s="847"/>
    </row>
    <row r="91" spans="1:66" ht="12.75">
      <c r="A91" s="553">
        <v>1</v>
      </c>
      <c r="B91" s="554"/>
      <c r="C91" s="554"/>
      <c r="D91" s="555"/>
      <c r="E91" s="778">
        <v>2</v>
      </c>
      <c r="F91" s="778"/>
      <c r="G91" s="778"/>
      <c r="H91" s="778"/>
      <c r="I91" s="778"/>
      <c r="J91" s="778"/>
      <c r="K91" s="778"/>
      <c r="L91" s="778"/>
      <c r="M91" s="778"/>
      <c r="N91" s="778"/>
      <c r="O91" s="778"/>
      <c r="P91" s="778"/>
      <c r="Q91" s="778"/>
      <c r="R91" s="778"/>
      <c r="S91" s="778"/>
      <c r="T91" s="778"/>
      <c r="U91" s="778"/>
      <c r="V91" s="778"/>
      <c r="W91" s="778"/>
      <c r="X91" s="778"/>
      <c r="Y91" s="778"/>
      <c r="Z91" s="778"/>
      <c r="AA91" s="778"/>
      <c r="AB91" s="778"/>
      <c r="AC91" s="778"/>
      <c r="AD91" s="778"/>
      <c r="AE91" s="778"/>
      <c r="AF91" s="778"/>
      <c r="AG91" s="778"/>
      <c r="AH91" s="778"/>
      <c r="AI91" s="778"/>
      <c r="AJ91" s="778"/>
      <c r="AK91" s="778"/>
      <c r="AL91" s="778"/>
      <c r="AM91" s="778"/>
      <c r="AN91" s="778"/>
      <c r="AO91" s="778"/>
      <c r="AP91" s="778"/>
      <c r="AQ91" s="778"/>
      <c r="AR91" s="778"/>
      <c r="AS91" s="778"/>
      <c r="AT91" s="778"/>
      <c r="AU91" s="778"/>
      <c r="AV91" s="554">
        <v>3</v>
      </c>
      <c r="AW91" s="554"/>
      <c r="AX91" s="554"/>
      <c r="AY91" s="554"/>
      <c r="AZ91" s="554"/>
      <c r="BA91" s="554"/>
      <c r="BB91" s="554"/>
      <c r="BC91" s="555"/>
      <c r="BD91" s="553">
        <v>4</v>
      </c>
      <c r="BE91" s="554"/>
      <c r="BF91" s="554"/>
      <c r="BG91" s="554"/>
      <c r="BH91" s="554"/>
      <c r="BI91" s="554"/>
      <c r="BJ91" s="554"/>
      <c r="BK91" s="554"/>
      <c r="BL91" s="554"/>
      <c r="BM91" s="555"/>
      <c r="BN91" s="69">
        <v>5</v>
      </c>
    </row>
    <row r="92" spans="1:66" ht="15.75">
      <c r="A92" s="825">
        <v>1</v>
      </c>
      <c r="B92" s="826"/>
      <c r="C92" s="826"/>
      <c r="D92" s="827"/>
      <c r="E92" s="842" t="s">
        <v>1036</v>
      </c>
      <c r="F92" s="842"/>
      <c r="G92" s="842"/>
      <c r="H92" s="842"/>
      <c r="I92" s="842"/>
      <c r="J92" s="842"/>
      <c r="K92" s="842"/>
      <c r="L92" s="842"/>
      <c r="M92" s="842"/>
      <c r="N92" s="842"/>
      <c r="O92" s="842"/>
      <c r="P92" s="842"/>
      <c r="Q92" s="842"/>
      <c r="R92" s="842"/>
      <c r="S92" s="842"/>
      <c r="T92" s="842"/>
      <c r="U92" s="842"/>
      <c r="V92" s="842"/>
      <c r="W92" s="842"/>
      <c r="X92" s="842"/>
      <c r="Y92" s="842"/>
      <c r="Z92" s="842"/>
      <c r="AA92" s="842"/>
      <c r="AB92" s="842"/>
      <c r="AC92" s="842"/>
      <c r="AD92" s="842"/>
      <c r="AE92" s="842"/>
      <c r="AF92" s="842"/>
      <c r="AG92" s="842"/>
      <c r="AH92" s="842"/>
      <c r="AI92" s="842"/>
      <c r="AJ92" s="842"/>
      <c r="AK92" s="842"/>
      <c r="AL92" s="842"/>
      <c r="AM92" s="842"/>
      <c r="AN92" s="842"/>
      <c r="AO92" s="842"/>
      <c r="AP92" s="842"/>
      <c r="AQ92" s="842"/>
      <c r="AR92" s="842"/>
      <c r="AS92" s="842"/>
      <c r="AT92" s="842"/>
      <c r="AU92" s="842"/>
      <c r="AV92" s="836"/>
      <c r="AW92" s="836"/>
      <c r="AX92" s="836"/>
      <c r="AY92" s="836"/>
      <c r="AZ92" s="836"/>
      <c r="BA92" s="836"/>
      <c r="BB92" s="836"/>
      <c r="BC92" s="837"/>
      <c r="BD92" s="835"/>
      <c r="BE92" s="836"/>
      <c r="BF92" s="836"/>
      <c r="BG92" s="836"/>
      <c r="BH92" s="836"/>
      <c r="BI92" s="836"/>
      <c r="BJ92" s="836"/>
      <c r="BK92" s="836"/>
      <c r="BL92" s="836"/>
      <c r="BM92" s="837"/>
      <c r="BN92" s="223">
        <v>76600</v>
      </c>
    </row>
    <row r="93" spans="1:66" ht="15.75">
      <c r="A93" s="699">
        <v>2</v>
      </c>
      <c r="B93" s="700"/>
      <c r="C93" s="700"/>
      <c r="D93" s="701"/>
      <c r="E93" s="842" t="s">
        <v>1037</v>
      </c>
      <c r="F93" s="842"/>
      <c r="G93" s="842"/>
      <c r="H93" s="842"/>
      <c r="I93" s="842"/>
      <c r="J93" s="842"/>
      <c r="K93" s="842"/>
      <c r="L93" s="842"/>
      <c r="M93" s="842"/>
      <c r="N93" s="842"/>
      <c r="O93" s="842"/>
      <c r="P93" s="842"/>
      <c r="Q93" s="842"/>
      <c r="R93" s="842"/>
      <c r="S93" s="842"/>
      <c r="T93" s="842"/>
      <c r="U93" s="842"/>
      <c r="V93" s="842"/>
      <c r="W93" s="842"/>
      <c r="X93" s="842"/>
      <c r="Y93" s="842"/>
      <c r="Z93" s="842"/>
      <c r="AA93" s="842"/>
      <c r="AB93" s="842"/>
      <c r="AC93" s="842"/>
      <c r="AD93" s="842"/>
      <c r="AE93" s="842"/>
      <c r="AF93" s="842"/>
      <c r="AG93" s="842"/>
      <c r="AH93" s="842"/>
      <c r="AI93" s="842"/>
      <c r="AJ93" s="842"/>
      <c r="AK93" s="842"/>
      <c r="AL93" s="842"/>
      <c r="AM93" s="842"/>
      <c r="AN93" s="842"/>
      <c r="AO93" s="842"/>
      <c r="AP93" s="842"/>
      <c r="AQ93" s="842"/>
      <c r="AR93" s="842"/>
      <c r="AS93" s="842"/>
      <c r="AT93" s="842"/>
      <c r="AU93" s="842"/>
      <c r="AV93" s="836"/>
      <c r="AW93" s="836"/>
      <c r="AX93" s="836"/>
      <c r="AY93" s="836"/>
      <c r="AZ93" s="836"/>
      <c r="BA93" s="836"/>
      <c r="BB93" s="836"/>
      <c r="BC93" s="837"/>
      <c r="BD93" s="893"/>
      <c r="BE93" s="894"/>
      <c r="BF93" s="894"/>
      <c r="BG93" s="894"/>
      <c r="BH93" s="894"/>
      <c r="BI93" s="894"/>
      <c r="BJ93" s="894"/>
      <c r="BK93" s="894"/>
      <c r="BL93" s="894"/>
      <c r="BM93" s="895"/>
      <c r="BN93" s="223">
        <v>67790</v>
      </c>
    </row>
    <row r="94" spans="1:66" ht="30.75" customHeight="1">
      <c r="A94" s="699">
        <v>3</v>
      </c>
      <c r="B94" s="700"/>
      <c r="C94" s="700"/>
      <c r="D94" s="701"/>
      <c r="E94" s="842" t="s">
        <v>1038</v>
      </c>
      <c r="F94" s="842"/>
      <c r="G94" s="842"/>
      <c r="H94" s="842"/>
      <c r="I94" s="842"/>
      <c r="J94" s="842"/>
      <c r="K94" s="842"/>
      <c r="L94" s="842"/>
      <c r="M94" s="842"/>
      <c r="N94" s="842"/>
      <c r="O94" s="842"/>
      <c r="P94" s="842"/>
      <c r="Q94" s="842"/>
      <c r="R94" s="842"/>
      <c r="S94" s="842"/>
      <c r="T94" s="842"/>
      <c r="U94" s="842"/>
      <c r="V94" s="842"/>
      <c r="W94" s="842"/>
      <c r="X94" s="842"/>
      <c r="Y94" s="842"/>
      <c r="Z94" s="842"/>
      <c r="AA94" s="842"/>
      <c r="AB94" s="842"/>
      <c r="AC94" s="842"/>
      <c r="AD94" s="842"/>
      <c r="AE94" s="842"/>
      <c r="AF94" s="842"/>
      <c r="AG94" s="842"/>
      <c r="AH94" s="842"/>
      <c r="AI94" s="842"/>
      <c r="AJ94" s="842"/>
      <c r="AK94" s="842"/>
      <c r="AL94" s="842"/>
      <c r="AM94" s="842"/>
      <c r="AN94" s="842"/>
      <c r="AO94" s="842"/>
      <c r="AP94" s="842"/>
      <c r="AQ94" s="842"/>
      <c r="AR94" s="842"/>
      <c r="AS94" s="842"/>
      <c r="AT94" s="842"/>
      <c r="AU94" s="842"/>
      <c r="AV94" s="836"/>
      <c r="AW94" s="836"/>
      <c r="AX94" s="836"/>
      <c r="AY94" s="836"/>
      <c r="AZ94" s="836"/>
      <c r="BA94" s="836"/>
      <c r="BB94" s="836"/>
      <c r="BC94" s="837"/>
      <c r="BD94" s="835"/>
      <c r="BE94" s="836"/>
      <c r="BF94" s="836"/>
      <c r="BG94" s="836"/>
      <c r="BH94" s="836"/>
      <c r="BI94" s="836"/>
      <c r="BJ94" s="836"/>
      <c r="BK94" s="836"/>
      <c r="BL94" s="836"/>
      <c r="BM94" s="837"/>
      <c r="BN94" s="223">
        <f>AV94*BD94</f>
        <v>0</v>
      </c>
    </row>
    <row r="95" spans="1:66" ht="34.5" customHeight="1">
      <c r="A95" s="699">
        <v>4</v>
      </c>
      <c r="B95" s="700"/>
      <c r="C95" s="700"/>
      <c r="D95" s="701"/>
      <c r="E95" s="819" t="s">
        <v>1039</v>
      </c>
      <c r="F95" s="819"/>
      <c r="G95" s="819"/>
      <c r="H95" s="819"/>
      <c r="I95" s="819"/>
      <c r="J95" s="819"/>
      <c r="K95" s="819"/>
      <c r="L95" s="819"/>
      <c r="M95" s="819"/>
      <c r="N95" s="819"/>
      <c r="O95" s="819"/>
      <c r="P95" s="819"/>
      <c r="Q95" s="819"/>
      <c r="R95" s="819"/>
      <c r="S95" s="819"/>
      <c r="T95" s="819"/>
      <c r="U95" s="819"/>
      <c r="V95" s="819"/>
      <c r="W95" s="819"/>
      <c r="X95" s="819"/>
      <c r="Y95" s="819"/>
      <c r="Z95" s="819"/>
      <c r="AA95" s="819"/>
      <c r="AB95" s="819"/>
      <c r="AC95" s="819"/>
      <c r="AD95" s="819"/>
      <c r="AE95" s="819"/>
      <c r="AF95" s="819"/>
      <c r="AG95" s="819"/>
      <c r="AH95" s="819"/>
      <c r="AI95" s="819"/>
      <c r="AJ95" s="819"/>
      <c r="AK95" s="819"/>
      <c r="AL95" s="819"/>
      <c r="AM95" s="819"/>
      <c r="AN95" s="819"/>
      <c r="AO95" s="819"/>
      <c r="AP95" s="819"/>
      <c r="AQ95" s="819"/>
      <c r="AR95" s="819"/>
      <c r="AS95" s="819"/>
      <c r="AT95" s="819"/>
      <c r="AU95" s="819"/>
      <c r="AV95" s="823"/>
      <c r="AW95" s="823"/>
      <c r="AX95" s="823"/>
      <c r="AY95" s="823"/>
      <c r="AZ95" s="823"/>
      <c r="BA95" s="823"/>
      <c r="BB95" s="823"/>
      <c r="BC95" s="824"/>
      <c r="BD95" s="838"/>
      <c r="BE95" s="839"/>
      <c r="BF95" s="839"/>
      <c r="BG95" s="839"/>
      <c r="BH95" s="839"/>
      <c r="BI95" s="839"/>
      <c r="BJ95" s="839"/>
      <c r="BK95" s="839"/>
      <c r="BL95" s="839"/>
      <c r="BM95" s="840"/>
      <c r="BN95" s="222">
        <f>AV95*BD95</f>
        <v>0</v>
      </c>
    </row>
    <row r="96" spans="1:66" ht="15.75">
      <c r="A96" s="699">
        <v>5</v>
      </c>
      <c r="B96" s="700"/>
      <c r="C96" s="700"/>
      <c r="D96" s="701"/>
      <c r="E96" s="842" t="s">
        <v>358</v>
      </c>
      <c r="F96" s="842"/>
      <c r="G96" s="842"/>
      <c r="H96" s="842"/>
      <c r="I96" s="842"/>
      <c r="J96" s="842"/>
      <c r="K96" s="842"/>
      <c r="L96" s="842"/>
      <c r="M96" s="842"/>
      <c r="N96" s="842"/>
      <c r="O96" s="842"/>
      <c r="P96" s="842"/>
      <c r="Q96" s="842"/>
      <c r="R96" s="842"/>
      <c r="S96" s="842"/>
      <c r="T96" s="842"/>
      <c r="U96" s="842"/>
      <c r="V96" s="842"/>
      <c r="W96" s="842"/>
      <c r="X96" s="842"/>
      <c r="Y96" s="842"/>
      <c r="Z96" s="842"/>
      <c r="AA96" s="842"/>
      <c r="AB96" s="842"/>
      <c r="AC96" s="842"/>
      <c r="AD96" s="842"/>
      <c r="AE96" s="842"/>
      <c r="AF96" s="842"/>
      <c r="AG96" s="842"/>
      <c r="AH96" s="842"/>
      <c r="AI96" s="842"/>
      <c r="AJ96" s="842"/>
      <c r="AK96" s="842"/>
      <c r="AL96" s="842"/>
      <c r="AM96" s="842"/>
      <c r="AN96" s="842"/>
      <c r="AO96" s="842"/>
      <c r="AP96" s="842"/>
      <c r="AQ96" s="842"/>
      <c r="AR96" s="842"/>
      <c r="AS96" s="842"/>
      <c r="AT96" s="842"/>
      <c r="AU96" s="842"/>
      <c r="AV96" s="836"/>
      <c r="AW96" s="836"/>
      <c r="AX96" s="836"/>
      <c r="AY96" s="836"/>
      <c r="AZ96" s="836"/>
      <c r="BA96" s="836"/>
      <c r="BB96" s="836"/>
      <c r="BC96" s="837"/>
      <c r="BD96" s="859"/>
      <c r="BE96" s="860"/>
      <c r="BF96" s="860"/>
      <c r="BG96" s="860"/>
      <c r="BH96" s="860"/>
      <c r="BI96" s="860"/>
      <c r="BJ96" s="860"/>
      <c r="BK96" s="860"/>
      <c r="BL96" s="860"/>
      <c r="BM96" s="861"/>
      <c r="BN96" s="223"/>
    </row>
    <row r="97" spans="1:66" ht="15.75">
      <c r="A97" s="699">
        <v>6</v>
      </c>
      <c r="B97" s="700"/>
      <c r="C97" s="700"/>
      <c r="D97" s="701"/>
      <c r="E97" s="842" t="s">
        <v>994</v>
      </c>
      <c r="F97" s="842"/>
      <c r="G97" s="842"/>
      <c r="H97" s="842"/>
      <c r="I97" s="842"/>
      <c r="J97" s="842"/>
      <c r="K97" s="842"/>
      <c r="L97" s="842"/>
      <c r="M97" s="842"/>
      <c r="N97" s="842"/>
      <c r="O97" s="842"/>
      <c r="P97" s="842"/>
      <c r="Q97" s="842"/>
      <c r="R97" s="842"/>
      <c r="S97" s="842"/>
      <c r="T97" s="842"/>
      <c r="U97" s="842"/>
      <c r="V97" s="842"/>
      <c r="W97" s="842"/>
      <c r="X97" s="842"/>
      <c r="Y97" s="842"/>
      <c r="Z97" s="842"/>
      <c r="AA97" s="842"/>
      <c r="AB97" s="842"/>
      <c r="AC97" s="842"/>
      <c r="AD97" s="842"/>
      <c r="AE97" s="842"/>
      <c r="AF97" s="842"/>
      <c r="AG97" s="842"/>
      <c r="AH97" s="842"/>
      <c r="AI97" s="842"/>
      <c r="AJ97" s="842"/>
      <c r="AK97" s="842"/>
      <c r="AL97" s="842"/>
      <c r="AM97" s="842"/>
      <c r="AN97" s="842"/>
      <c r="AO97" s="842"/>
      <c r="AP97" s="842"/>
      <c r="AQ97" s="842"/>
      <c r="AR97" s="842"/>
      <c r="AS97" s="842"/>
      <c r="AT97" s="842"/>
      <c r="AU97" s="842"/>
      <c r="AV97" s="836"/>
      <c r="AW97" s="836"/>
      <c r="AX97" s="836"/>
      <c r="AY97" s="836"/>
      <c r="AZ97" s="836"/>
      <c r="BA97" s="836"/>
      <c r="BB97" s="836"/>
      <c r="BC97" s="837"/>
      <c r="BD97" s="835"/>
      <c r="BE97" s="836"/>
      <c r="BF97" s="836"/>
      <c r="BG97" s="836"/>
      <c r="BH97" s="836"/>
      <c r="BI97" s="836"/>
      <c r="BJ97" s="836"/>
      <c r="BK97" s="836"/>
      <c r="BL97" s="836"/>
      <c r="BM97" s="837"/>
      <c r="BN97" s="223"/>
    </row>
    <row r="98" spans="1:66" ht="15.75">
      <c r="A98" s="699">
        <v>8</v>
      </c>
      <c r="B98" s="700"/>
      <c r="C98" s="700"/>
      <c r="D98" s="701"/>
      <c r="E98" s="842"/>
      <c r="F98" s="842"/>
      <c r="G98" s="842"/>
      <c r="H98" s="842"/>
      <c r="I98" s="842"/>
      <c r="J98" s="842"/>
      <c r="K98" s="842"/>
      <c r="L98" s="842"/>
      <c r="M98" s="842"/>
      <c r="N98" s="842"/>
      <c r="O98" s="842"/>
      <c r="P98" s="842"/>
      <c r="Q98" s="842"/>
      <c r="R98" s="842"/>
      <c r="S98" s="842"/>
      <c r="T98" s="842"/>
      <c r="U98" s="842"/>
      <c r="V98" s="842"/>
      <c r="W98" s="842"/>
      <c r="X98" s="842"/>
      <c r="Y98" s="842"/>
      <c r="Z98" s="842"/>
      <c r="AA98" s="842"/>
      <c r="AB98" s="842"/>
      <c r="AC98" s="842"/>
      <c r="AD98" s="842"/>
      <c r="AE98" s="842"/>
      <c r="AF98" s="842"/>
      <c r="AG98" s="842"/>
      <c r="AH98" s="842"/>
      <c r="AI98" s="842"/>
      <c r="AJ98" s="842"/>
      <c r="AK98" s="842"/>
      <c r="AL98" s="842"/>
      <c r="AM98" s="842"/>
      <c r="AN98" s="842"/>
      <c r="AO98" s="842"/>
      <c r="AP98" s="842"/>
      <c r="AQ98" s="842"/>
      <c r="AR98" s="842"/>
      <c r="AS98" s="842"/>
      <c r="AT98" s="842"/>
      <c r="AU98" s="842"/>
      <c r="AV98" s="836"/>
      <c r="AW98" s="836"/>
      <c r="AX98" s="836"/>
      <c r="AY98" s="836"/>
      <c r="AZ98" s="836"/>
      <c r="BA98" s="836"/>
      <c r="BB98" s="836"/>
      <c r="BC98" s="837"/>
      <c r="BD98" s="835"/>
      <c r="BE98" s="836"/>
      <c r="BF98" s="836"/>
      <c r="BG98" s="836"/>
      <c r="BH98" s="836"/>
      <c r="BI98" s="836"/>
      <c r="BJ98" s="836"/>
      <c r="BK98" s="836"/>
      <c r="BL98" s="836"/>
      <c r="BM98" s="837"/>
      <c r="BN98" s="223"/>
    </row>
    <row r="99" spans="1:66" ht="32.25" customHeight="1">
      <c r="A99" s="699">
        <v>9</v>
      </c>
      <c r="B99" s="700"/>
      <c r="C99" s="700"/>
      <c r="D99" s="701"/>
      <c r="E99" s="841"/>
      <c r="F99" s="841"/>
      <c r="G99" s="841"/>
      <c r="H99" s="841"/>
      <c r="I99" s="841"/>
      <c r="J99" s="841"/>
      <c r="K99" s="841"/>
      <c r="L99" s="841"/>
      <c r="M99" s="841"/>
      <c r="N99" s="841"/>
      <c r="O99" s="841"/>
      <c r="P99" s="841"/>
      <c r="Q99" s="841"/>
      <c r="R99" s="841"/>
      <c r="S99" s="841"/>
      <c r="T99" s="841"/>
      <c r="U99" s="841"/>
      <c r="V99" s="841"/>
      <c r="W99" s="841"/>
      <c r="X99" s="841"/>
      <c r="Y99" s="841"/>
      <c r="Z99" s="841"/>
      <c r="AA99" s="841"/>
      <c r="AB99" s="841"/>
      <c r="AC99" s="841"/>
      <c r="AD99" s="841"/>
      <c r="AE99" s="841"/>
      <c r="AF99" s="841"/>
      <c r="AG99" s="841"/>
      <c r="AH99" s="841"/>
      <c r="AI99" s="841"/>
      <c r="AJ99" s="841"/>
      <c r="AK99" s="841"/>
      <c r="AL99" s="841"/>
      <c r="AM99" s="841"/>
      <c r="AN99" s="841"/>
      <c r="AO99" s="841"/>
      <c r="AP99" s="841"/>
      <c r="AQ99" s="841"/>
      <c r="AR99" s="841"/>
      <c r="AS99" s="841"/>
      <c r="AT99" s="841"/>
      <c r="AU99" s="841"/>
      <c r="AV99" s="836"/>
      <c r="AW99" s="836"/>
      <c r="AX99" s="836"/>
      <c r="AY99" s="836"/>
      <c r="AZ99" s="836"/>
      <c r="BA99" s="836"/>
      <c r="BB99" s="836"/>
      <c r="BC99" s="837"/>
      <c r="BD99" s="835"/>
      <c r="BE99" s="836"/>
      <c r="BF99" s="836"/>
      <c r="BG99" s="836"/>
      <c r="BH99" s="836"/>
      <c r="BI99" s="836"/>
      <c r="BJ99" s="836"/>
      <c r="BK99" s="836"/>
      <c r="BL99" s="836"/>
      <c r="BM99" s="837"/>
      <c r="BN99" s="223"/>
    </row>
    <row r="100" spans="1:66" ht="15.75">
      <c r="A100" s="699">
        <v>10</v>
      </c>
      <c r="B100" s="700"/>
      <c r="C100" s="700"/>
      <c r="D100" s="701"/>
      <c r="E100" s="841"/>
      <c r="F100" s="841"/>
      <c r="G100" s="841"/>
      <c r="H100" s="841"/>
      <c r="I100" s="841"/>
      <c r="J100" s="841"/>
      <c r="K100" s="841"/>
      <c r="L100" s="841"/>
      <c r="M100" s="841"/>
      <c r="N100" s="841"/>
      <c r="O100" s="841"/>
      <c r="P100" s="841"/>
      <c r="Q100" s="841"/>
      <c r="R100" s="841"/>
      <c r="S100" s="841"/>
      <c r="T100" s="841"/>
      <c r="U100" s="841"/>
      <c r="V100" s="841"/>
      <c r="W100" s="841"/>
      <c r="X100" s="841"/>
      <c r="Y100" s="841"/>
      <c r="Z100" s="841"/>
      <c r="AA100" s="841"/>
      <c r="AB100" s="841"/>
      <c r="AC100" s="841"/>
      <c r="AD100" s="841"/>
      <c r="AE100" s="841"/>
      <c r="AF100" s="841"/>
      <c r="AG100" s="841"/>
      <c r="AH100" s="841"/>
      <c r="AI100" s="841"/>
      <c r="AJ100" s="841"/>
      <c r="AK100" s="841"/>
      <c r="AL100" s="841"/>
      <c r="AM100" s="841"/>
      <c r="AN100" s="841"/>
      <c r="AO100" s="841"/>
      <c r="AP100" s="841"/>
      <c r="AQ100" s="841"/>
      <c r="AR100" s="841"/>
      <c r="AS100" s="841"/>
      <c r="AT100" s="841"/>
      <c r="AU100" s="841"/>
      <c r="AV100" s="836"/>
      <c r="AW100" s="836"/>
      <c r="AX100" s="836"/>
      <c r="AY100" s="836"/>
      <c r="AZ100" s="836"/>
      <c r="BA100" s="836"/>
      <c r="BB100" s="836"/>
      <c r="BC100" s="837"/>
      <c r="BD100" s="835"/>
      <c r="BE100" s="836"/>
      <c r="BF100" s="836"/>
      <c r="BG100" s="836"/>
      <c r="BH100" s="836"/>
      <c r="BI100" s="836"/>
      <c r="BJ100" s="836"/>
      <c r="BK100" s="836"/>
      <c r="BL100" s="836"/>
      <c r="BM100" s="837"/>
      <c r="BN100" s="223"/>
    </row>
    <row r="101" spans="1:66" ht="33" customHeight="1">
      <c r="A101" s="699">
        <v>11</v>
      </c>
      <c r="B101" s="700"/>
      <c r="C101" s="700"/>
      <c r="D101" s="701"/>
      <c r="E101" s="842"/>
      <c r="F101" s="842"/>
      <c r="G101" s="842"/>
      <c r="H101" s="842"/>
      <c r="I101" s="842"/>
      <c r="J101" s="842"/>
      <c r="K101" s="842"/>
      <c r="L101" s="842"/>
      <c r="M101" s="842"/>
      <c r="N101" s="842"/>
      <c r="O101" s="842"/>
      <c r="P101" s="842"/>
      <c r="Q101" s="842"/>
      <c r="R101" s="842"/>
      <c r="S101" s="842"/>
      <c r="T101" s="842"/>
      <c r="U101" s="842"/>
      <c r="V101" s="842"/>
      <c r="W101" s="842"/>
      <c r="X101" s="842"/>
      <c r="Y101" s="842"/>
      <c r="Z101" s="842"/>
      <c r="AA101" s="842"/>
      <c r="AB101" s="842"/>
      <c r="AC101" s="842"/>
      <c r="AD101" s="842"/>
      <c r="AE101" s="842"/>
      <c r="AF101" s="842"/>
      <c r="AG101" s="842"/>
      <c r="AH101" s="842"/>
      <c r="AI101" s="842"/>
      <c r="AJ101" s="842"/>
      <c r="AK101" s="842"/>
      <c r="AL101" s="842"/>
      <c r="AM101" s="842"/>
      <c r="AN101" s="842"/>
      <c r="AO101" s="842"/>
      <c r="AP101" s="842"/>
      <c r="AQ101" s="842"/>
      <c r="AR101" s="842"/>
      <c r="AS101" s="842"/>
      <c r="AT101" s="842"/>
      <c r="AU101" s="842"/>
      <c r="AV101" s="836"/>
      <c r="AW101" s="836"/>
      <c r="AX101" s="836"/>
      <c r="AY101" s="836"/>
      <c r="AZ101" s="836"/>
      <c r="BA101" s="836"/>
      <c r="BB101" s="836"/>
      <c r="BC101" s="837"/>
      <c r="BD101" s="835"/>
      <c r="BE101" s="836"/>
      <c r="BF101" s="836"/>
      <c r="BG101" s="836"/>
      <c r="BH101" s="836"/>
      <c r="BI101" s="836"/>
      <c r="BJ101" s="836"/>
      <c r="BK101" s="836"/>
      <c r="BL101" s="836"/>
      <c r="BM101" s="837"/>
      <c r="BN101" s="223"/>
    </row>
    <row r="102" spans="1:66" ht="20.25" customHeight="1">
      <c r="A102" s="699"/>
      <c r="B102" s="700"/>
      <c r="C102" s="700"/>
      <c r="D102" s="701"/>
      <c r="E102" s="776" t="s">
        <v>7</v>
      </c>
      <c r="F102" s="776"/>
      <c r="G102" s="776"/>
      <c r="H102" s="776"/>
      <c r="I102" s="776"/>
      <c r="J102" s="776"/>
      <c r="K102" s="776"/>
      <c r="L102" s="776"/>
      <c r="M102" s="776"/>
      <c r="N102" s="776"/>
      <c r="O102" s="776"/>
      <c r="P102" s="776"/>
      <c r="Q102" s="776"/>
      <c r="R102" s="776"/>
      <c r="S102" s="776"/>
      <c r="T102" s="776"/>
      <c r="U102" s="776"/>
      <c r="V102" s="776"/>
      <c r="W102" s="776"/>
      <c r="X102" s="776"/>
      <c r="Y102" s="776"/>
      <c r="Z102" s="776"/>
      <c r="AA102" s="776"/>
      <c r="AB102" s="776"/>
      <c r="AC102" s="776"/>
      <c r="AD102" s="776"/>
      <c r="AE102" s="776"/>
      <c r="AF102" s="776"/>
      <c r="AG102" s="776"/>
      <c r="AH102" s="776"/>
      <c r="AI102" s="776"/>
      <c r="AJ102" s="776"/>
      <c r="AK102" s="776"/>
      <c r="AL102" s="776"/>
      <c r="AM102" s="776"/>
      <c r="AN102" s="776"/>
      <c r="AO102" s="776"/>
      <c r="AP102" s="776"/>
      <c r="AQ102" s="776"/>
      <c r="AR102" s="776"/>
      <c r="AS102" s="776"/>
      <c r="AT102" s="776"/>
      <c r="AU102" s="776"/>
      <c r="AV102" s="750"/>
      <c r="AW102" s="750"/>
      <c r="AX102" s="750"/>
      <c r="AY102" s="750"/>
      <c r="AZ102" s="750"/>
      <c r="BA102" s="750"/>
      <c r="BB102" s="750"/>
      <c r="BC102" s="751"/>
      <c r="BD102" s="749"/>
      <c r="BE102" s="750"/>
      <c r="BF102" s="750"/>
      <c r="BG102" s="750"/>
      <c r="BH102" s="750"/>
      <c r="BI102" s="750"/>
      <c r="BJ102" s="750"/>
      <c r="BK102" s="750"/>
      <c r="BL102" s="750"/>
      <c r="BM102" s="751"/>
      <c r="BN102" s="105">
        <f>SUM(BN92:BN101)</f>
        <v>144390</v>
      </c>
    </row>
    <row r="103" spans="1:66" ht="15.75">
      <c r="A103" s="76"/>
      <c r="B103" s="76"/>
      <c r="C103" s="76"/>
      <c r="D103" s="76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78"/>
    </row>
    <row r="104" spans="1:66" ht="15.75">
      <c r="A104" s="834"/>
      <c r="B104" s="834"/>
      <c r="C104" s="834"/>
      <c r="D104" s="834"/>
      <c r="E104" s="834"/>
      <c r="F104" s="834"/>
      <c r="G104" s="834"/>
      <c r="H104" s="834"/>
      <c r="I104" s="834"/>
      <c r="J104" s="834"/>
      <c r="K104" s="834"/>
      <c r="L104" s="834"/>
      <c r="M104" s="834"/>
      <c r="N104" s="834"/>
      <c r="O104" s="834"/>
      <c r="P104" s="834"/>
      <c r="Q104" s="834"/>
      <c r="R104" s="834"/>
      <c r="S104" s="834"/>
      <c r="T104" s="834"/>
      <c r="U104" s="834"/>
      <c r="V104" s="834"/>
      <c r="W104" s="834"/>
      <c r="X104" s="834"/>
      <c r="Y104" s="834"/>
      <c r="Z104" s="834"/>
      <c r="AA104" s="834"/>
      <c r="AB104" s="834"/>
      <c r="AC104" s="834"/>
      <c r="AD104" s="834"/>
      <c r="AE104" s="834"/>
      <c r="AF104" s="834"/>
      <c r="AG104" s="834"/>
      <c r="AH104" s="834"/>
      <c r="AI104" s="834"/>
      <c r="AJ104" s="834"/>
      <c r="AK104" s="834"/>
      <c r="AL104" s="834"/>
      <c r="AM104" s="834"/>
      <c r="AN104" s="834"/>
      <c r="AO104" s="834"/>
      <c r="AP104" s="834"/>
      <c r="AQ104" s="834"/>
      <c r="AR104" s="834"/>
      <c r="AS104" s="834"/>
      <c r="AT104" s="834"/>
      <c r="AU104" s="834"/>
      <c r="AV104" s="834"/>
      <c r="AW104" s="834"/>
      <c r="AX104" s="834"/>
      <c r="AY104" s="834"/>
      <c r="AZ104" s="834"/>
      <c r="BA104" s="834"/>
      <c r="BB104" s="834"/>
      <c r="BC104" s="834"/>
      <c r="BD104" s="834"/>
      <c r="BE104" s="834"/>
      <c r="BF104" s="834"/>
      <c r="BG104" s="834"/>
      <c r="BH104" s="834"/>
      <c r="BI104" s="834"/>
      <c r="BJ104" s="834"/>
      <c r="BK104" s="834"/>
      <c r="BL104" s="834"/>
      <c r="BM104" s="834"/>
      <c r="BN104" s="834"/>
    </row>
    <row r="105" spans="1:66" ht="15.75">
      <c r="A105" s="76"/>
      <c r="B105" s="76"/>
      <c r="C105" s="76"/>
      <c r="D105" s="76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01" t="s">
        <v>978</v>
      </c>
    </row>
    <row r="106" spans="1:66" ht="15.75">
      <c r="A106" s="561" t="s">
        <v>663</v>
      </c>
      <c r="B106" s="561"/>
      <c r="C106" s="561"/>
      <c r="D106" s="561"/>
      <c r="E106" s="561"/>
      <c r="F106" s="561"/>
      <c r="G106" s="561"/>
      <c r="H106" s="561"/>
      <c r="I106" s="561"/>
      <c r="J106" s="561"/>
      <c r="K106" s="561"/>
      <c r="L106" s="561"/>
      <c r="M106" s="561"/>
      <c r="N106" s="561"/>
      <c r="O106" s="561"/>
      <c r="P106" s="561"/>
      <c r="Q106" s="561"/>
      <c r="R106" s="561"/>
      <c r="S106" s="561"/>
      <c r="T106" s="561"/>
      <c r="U106" s="561"/>
      <c r="V106" s="561"/>
      <c r="W106" s="561"/>
      <c r="X106" s="561"/>
      <c r="Y106" s="561"/>
      <c r="Z106" s="561"/>
      <c r="AA106" s="561"/>
      <c r="AB106" s="561"/>
      <c r="AC106" s="561"/>
      <c r="AD106" s="561"/>
      <c r="AE106" s="561"/>
      <c r="AF106" s="561"/>
      <c r="AG106" s="561"/>
      <c r="AH106" s="561"/>
      <c r="AI106" s="561"/>
      <c r="AJ106" s="561"/>
      <c r="AK106" s="561"/>
      <c r="AL106" s="561"/>
      <c r="AM106" s="561"/>
      <c r="AN106" s="561"/>
      <c r="AO106" s="561"/>
      <c r="AP106" s="561"/>
      <c r="AQ106" s="561"/>
      <c r="AR106" s="561"/>
      <c r="AS106" s="561"/>
      <c r="AT106" s="561"/>
      <c r="AU106" s="561"/>
      <c r="AV106" s="561"/>
      <c r="AW106" s="561"/>
      <c r="AX106" s="561"/>
      <c r="AY106" s="561"/>
      <c r="AZ106" s="561"/>
      <c r="BA106" s="561"/>
      <c r="BB106" s="561"/>
      <c r="BC106" s="561"/>
      <c r="BD106" s="561"/>
      <c r="BE106" s="561"/>
      <c r="BF106" s="561"/>
      <c r="BG106" s="561"/>
      <c r="BH106" s="561"/>
      <c r="BI106" s="561"/>
      <c r="BJ106" s="561"/>
      <c r="BK106" s="561"/>
      <c r="BL106" s="561"/>
      <c r="BM106" s="561"/>
      <c r="BN106" s="561"/>
    </row>
    <row r="107" spans="1:66" ht="15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</row>
    <row r="108" spans="1:66" ht="15.75">
      <c r="A108" s="6" t="s">
        <v>2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780" t="s">
        <v>111</v>
      </c>
      <c r="T108" s="780"/>
      <c r="U108" s="780"/>
      <c r="V108" s="780"/>
      <c r="W108" s="780"/>
      <c r="X108" s="780"/>
      <c r="Y108" s="780"/>
      <c r="Z108" s="780"/>
      <c r="AA108" s="780"/>
      <c r="AB108" s="780"/>
      <c r="AC108" s="780"/>
      <c r="AD108" s="780"/>
      <c r="AE108" s="780"/>
      <c r="AF108" s="780"/>
      <c r="AG108" s="780"/>
      <c r="AH108" s="780"/>
      <c r="AI108" s="780"/>
      <c r="AJ108" s="780"/>
      <c r="AK108" s="780"/>
      <c r="AL108" s="780"/>
      <c r="AM108" s="780"/>
      <c r="AN108" s="780"/>
      <c r="AO108" s="780"/>
      <c r="AP108" s="780"/>
      <c r="AQ108" s="780"/>
      <c r="AR108" s="780"/>
      <c r="AS108" s="780"/>
      <c r="AT108" s="780"/>
      <c r="AU108" s="780"/>
      <c r="AV108" s="780"/>
      <c r="AW108" s="780"/>
      <c r="AX108" s="780"/>
      <c r="AY108" s="780"/>
      <c r="AZ108" s="780"/>
      <c r="BA108" s="780"/>
      <c r="BB108" s="780"/>
      <c r="BC108" s="780"/>
      <c r="BD108" s="780"/>
      <c r="BE108" s="780"/>
      <c r="BF108" s="780"/>
      <c r="BG108" s="780"/>
      <c r="BH108" s="780"/>
      <c r="BI108" s="780"/>
      <c r="BJ108" s="780"/>
      <c r="BK108" s="780"/>
      <c r="BL108" s="780"/>
      <c r="BM108" s="780"/>
      <c r="BN108" s="780"/>
    </row>
    <row r="109" spans="1:66" ht="15.75">
      <c r="A109" s="6" t="s">
        <v>3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604" t="s">
        <v>74</v>
      </c>
      <c r="AI109" s="604"/>
      <c r="AJ109" s="604"/>
      <c r="AK109" s="604"/>
      <c r="AL109" s="604"/>
      <c r="AM109" s="604"/>
      <c r="AN109" s="604"/>
      <c r="AO109" s="604"/>
      <c r="AP109" s="604"/>
      <c r="AQ109" s="604"/>
      <c r="AR109" s="604"/>
      <c r="AS109" s="604"/>
      <c r="AT109" s="604"/>
      <c r="AU109" s="604"/>
      <c r="AV109" s="604"/>
      <c r="AW109" s="604"/>
      <c r="AX109" s="604"/>
      <c r="AY109" s="604"/>
      <c r="AZ109" s="604"/>
      <c r="BA109" s="604"/>
      <c r="BB109" s="604"/>
      <c r="BC109" s="604"/>
      <c r="BD109" s="604"/>
      <c r="BE109" s="604"/>
      <c r="BF109" s="604"/>
      <c r="BG109" s="604"/>
      <c r="BH109" s="604"/>
      <c r="BI109" s="604"/>
      <c r="BJ109" s="604"/>
      <c r="BK109" s="604"/>
      <c r="BL109" s="604"/>
      <c r="BM109" s="604"/>
      <c r="BN109" s="604"/>
    </row>
    <row r="110" spans="1:66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</row>
    <row r="111" spans="1:66" ht="12.75">
      <c r="A111" s="461" t="s">
        <v>4</v>
      </c>
      <c r="B111" s="462"/>
      <c r="C111" s="462"/>
      <c r="D111" s="463"/>
      <c r="E111" s="461" t="s">
        <v>9</v>
      </c>
      <c r="F111" s="462"/>
      <c r="G111" s="462"/>
      <c r="H111" s="462"/>
      <c r="I111" s="462"/>
      <c r="J111" s="462"/>
      <c r="K111" s="462"/>
      <c r="L111" s="462"/>
      <c r="M111" s="462"/>
      <c r="N111" s="462"/>
      <c r="O111" s="462"/>
      <c r="P111" s="462"/>
      <c r="Q111" s="462"/>
      <c r="R111" s="462"/>
      <c r="S111" s="462"/>
      <c r="T111" s="462"/>
      <c r="U111" s="462"/>
      <c r="V111" s="462"/>
      <c r="W111" s="462"/>
      <c r="X111" s="462"/>
      <c r="Y111" s="462"/>
      <c r="Z111" s="462"/>
      <c r="AA111" s="462"/>
      <c r="AB111" s="462"/>
      <c r="AC111" s="462"/>
      <c r="AD111" s="462"/>
      <c r="AE111" s="462"/>
      <c r="AF111" s="462"/>
      <c r="AG111" s="462"/>
      <c r="AH111" s="462"/>
      <c r="AI111" s="462"/>
      <c r="AJ111" s="462"/>
      <c r="AK111" s="462"/>
      <c r="AL111" s="462"/>
      <c r="AM111" s="463"/>
      <c r="AN111" s="461" t="s">
        <v>55</v>
      </c>
      <c r="AO111" s="462"/>
      <c r="AP111" s="462"/>
      <c r="AQ111" s="462"/>
      <c r="AR111" s="462"/>
      <c r="AS111" s="462"/>
      <c r="AT111" s="462"/>
      <c r="AU111" s="462"/>
      <c r="AV111" s="462"/>
      <c r="AW111" s="462"/>
      <c r="AX111" s="462"/>
      <c r="AY111" s="462"/>
      <c r="AZ111" s="462"/>
      <c r="BA111" s="462"/>
      <c r="BB111" s="462"/>
      <c r="BC111" s="463"/>
      <c r="BD111" s="461" t="s">
        <v>12</v>
      </c>
      <c r="BE111" s="462"/>
      <c r="BF111" s="462"/>
      <c r="BG111" s="462"/>
      <c r="BH111" s="462"/>
      <c r="BI111" s="462"/>
      <c r="BJ111" s="462"/>
      <c r="BK111" s="462"/>
      <c r="BL111" s="462"/>
      <c r="BM111" s="463"/>
      <c r="BN111" s="101" t="s">
        <v>42</v>
      </c>
    </row>
    <row r="112" spans="1:66" ht="12.75">
      <c r="A112" s="577" t="s">
        <v>5</v>
      </c>
      <c r="B112" s="578"/>
      <c r="C112" s="578"/>
      <c r="D112" s="579"/>
      <c r="E112" s="577"/>
      <c r="F112" s="578"/>
      <c r="G112" s="578"/>
      <c r="H112" s="578"/>
      <c r="I112" s="578"/>
      <c r="J112" s="578"/>
      <c r="K112" s="578"/>
      <c r="L112" s="578"/>
      <c r="M112" s="578"/>
      <c r="N112" s="578"/>
      <c r="O112" s="578"/>
      <c r="P112" s="578"/>
      <c r="Q112" s="578"/>
      <c r="R112" s="578"/>
      <c r="S112" s="578"/>
      <c r="T112" s="578"/>
      <c r="U112" s="578"/>
      <c r="V112" s="578"/>
      <c r="W112" s="578"/>
      <c r="X112" s="578"/>
      <c r="Y112" s="578"/>
      <c r="Z112" s="578"/>
      <c r="AA112" s="578"/>
      <c r="AB112" s="578"/>
      <c r="AC112" s="578"/>
      <c r="AD112" s="578"/>
      <c r="AE112" s="578"/>
      <c r="AF112" s="578"/>
      <c r="AG112" s="578"/>
      <c r="AH112" s="578"/>
      <c r="AI112" s="578"/>
      <c r="AJ112" s="578"/>
      <c r="AK112" s="578"/>
      <c r="AL112" s="578"/>
      <c r="AM112" s="579"/>
      <c r="AN112" s="577"/>
      <c r="AO112" s="578"/>
      <c r="AP112" s="578"/>
      <c r="AQ112" s="578"/>
      <c r="AR112" s="578"/>
      <c r="AS112" s="578"/>
      <c r="AT112" s="578"/>
      <c r="AU112" s="578"/>
      <c r="AV112" s="578"/>
      <c r="AW112" s="578"/>
      <c r="AX112" s="578"/>
      <c r="AY112" s="578"/>
      <c r="AZ112" s="578"/>
      <c r="BA112" s="578"/>
      <c r="BB112" s="578"/>
      <c r="BC112" s="579"/>
      <c r="BD112" s="577" t="s">
        <v>56</v>
      </c>
      <c r="BE112" s="578"/>
      <c r="BF112" s="578"/>
      <c r="BG112" s="578"/>
      <c r="BH112" s="578"/>
      <c r="BI112" s="578"/>
      <c r="BJ112" s="578"/>
      <c r="BK112" s="578"/>
      <c r="BL112" s="578"/>
      <c r="BM112" s="579"/>
      <c r="BN112" s="102" t="s">
        <v>65</v>
      </c>
    </row>
    <row r="113" spans="1:66" ht="12.75">
      <c r="A113" s="577"/>
      <c r="B113" s="578"/>
      <c r="C113" s="578"/>
      <c r="D113" s="579"/>
      <c r="E113" s="577"/>
      <c r="F113" s="578"/>
      <c r="G113" s="578"/>
      <c r="H113" s="578"/>
      <c r="I113" s="578"/>
      <c r="J113" s="578"/>
      <c r="K113" s="578"/>
      <c r="L113" s="578"/>
      <c r="M113" s="578"/>
      <c r="N113" s="578"/>
      <c r="O113" s="578"/>
      <c r="P113" s="578"/>
      <c r="Q113" s="578"/>
      <c r="R113" s="578"/>
      <c r="S113" s="578"/>
      <c r="T113" s="578"/>
      <c r="U113" s="578"/>
      <c r="V113" s="578"/>
      <c r="W113" s="578"/>
      <c r="X113" s="578"/>
      <c r="Y113" s="578"/>
      <c r="Z113" s="578"/>
      <c r="AA113" s="578"/>
      <c r="AB113" s="578"/>
      <c r="AC113" s="578"/>
      <c r="AD113" s="578"/>
      <c r="AE113" s="578"/>
      <c r="AF113" s="578"/>
      <c r="AG113" s="578"/>
      <c r="AH113" s="578"/>
      <c r="AI113" s="578"/>
      <c r="AJ113" s="578"/>
      <c r="AK113" s="578"/>
      <c r="AL113" s="578"/>
      <c r="AM113" s="579"/>
      <c r="AN113" s="577"/>
      <c r="AO113" s="578"/>
      <c r="AP113" s="578"/>
      <c r="AQ113" s="578"/>
      <c r="AR113" s="578"/>
      <c r="AS113" s="578"/>
      <c r="AT113" s="578"/>
      <c r="AU113" s="578"/>
      <c r="AV113" s="578"/>
      <c r="AW113" s="578"/>
      <c r="AX113" s="578"/>
      <c r="AY113" s="578"/>
      <c r="AZ113" s="578"/>
      <c r="BA113" s="578"/>
      <c r="BB113" s="578"/>
      <c r="BC113" s="579"/>
      <c r="BD113" s="577" t="s">
        <v>57</v>
      </c>
      <c r="BE113" s="578"/>
      <c r="BF113" s="578"/>
      <c r="BG113" s="578"/>
      <c r="BH113" s="578"/>
      <c r="BI113" s="578"/>
      <c r="BJ113" s="578"/>
      <c r="BK113" s="578"/>
      <c r="BL113" s="578"/>
      <c r="BM113" s="579"/>
      <c r="BN113" s="102" t="s">
        <v>11</v>
      </c>
    </row>
    <row r="114" spans="1:66" ht="18.75" customHeight="1">
      <c r="A114" s="553">
        <v>1</v>
      </c>
      <c r="B114" s="554"/>
      <c r="C114" s="554"/>
      <c r="D114" s="555"/>
      <c r="E114" s="553">
        <v>2</v>
      </c>
      <c r="F114" s="554"/>
      <c r="G114" s="554"/>
      <c r="H114" s="554"/>
      <c r="I114" s="554"/>
      <c r="J114" s="554"/>
      <c r="K114" s="554"/>
      <c r="L114" s="554"/>
      <c r="M114" s="554"/>
      <c r="N114" s="554"/>
      <c r="O114" s="554"/>
      <c r="P114" s="554"/>
      <c r="Q114" s="554"/>
      <c r="R114" s="554"/>
      <c r="S114" s="554"/>
      <c r="T114" s="554"/>
      <c r="U114" s="554"/>
      <c r="V114" s="554"/>
      <c r="W114" s="554"/>
      <c r="X114" s="554"/>
      <c r="Y114" s="554"/>
      <c r="Z114" s="554"/>
      <c r="AA114" s="554"/>
      <c r="AB114" s="554"/>
      <c r="AC114" s="554"/>
      <c r="AD114" s="554"/>
      <c r="AE114" s="554"/>
      <c r="AF114" s="554"/>
      <c r="AG114" s="554"/>
      <c r="AH114" s="554"/>
      <c r="AI114" s="554"/>
      <c r="AJ114" s="554"/>
      <c r="AK114" s="554"/>
      <c r="AL114" s="554"/>
      <c r="AM114" s="555"/>
      <c r="AN114" s="553">
        <v>3</v>
      </c>
      <c r="AO114" s="554"/>
      <c r="AP114" s="554"/>
      <c r="AQ114" s="554"/>
      <c r="AR114" s="554"/>
      <c r="AS114" s="554"/>
      <c r="AT114" s="554"/>
      <c r="AU114" s="554"/>
      <c r="AV114" s="554"/>
      <c r="AW114" s="554"/>
      <c r="AX114" s="554"/>
      <c r="AY114" s="554"/>
      <c r="AZ114" s="554"/>
      <c r="BA114" s="554"/>
      <c r="BB114" s="554"/>
      <c r="BC114" s="555"/>
      <c r="BD114" s="553">
        <v>4</v>
      </c>
      <c r="BE114" s="554"/>
      <c r="BF114" s="554"/>
      <c r="BG114" s="554"/>
      <c r="BH114" s="554"/>
      <c r="BI114" s="554"/>
      <c r="BJ114" s="554"/>
      <c r="BK114" s="554"/>
      <c r="BL114" s="554"/>
      <c r="BM114" s="555"/>
      <c r="BN114" s="69">
        <v>5</v>
      </c>
    </row>
    <row r="115" spans="1:66" ht="19.5" customHeight="1">
      <c r="A115" s="854"/>
      <c r="B115" s="480"/>
      <c r="C115" s="480"/>
      <c r="D115" s="855"/>
      <c r="E115" s="595"/>
      <c r="F115" s="596"/>
      <c r="G115" s="596"/>
      <c r="H115" s="596"/>
      <c r="I115" s="596"/>
      <c r="J115" s="596"/>
      <c r="K115" s="596"/>
      <c r="L115" s="596"/>
      <c r="M115" s="596"/>
      <c r="N115" s="596"/>
      <c r="O115" s="596"/>
      <c r="P115" s="596"/>
      <c r="Q115" s="596"/>
      <c r="R115" s="596"/>
      <c r="S115" s="596"/>
      <c r="T115" s="596"/>
      <c r="U115" s="596"/>
      <c r="V115" s="596"/>
      <c r="W115" s="596"/>
      <c r="X115" s="596"/>
      <c r="Y115" s="596"/>
      <c r="Z115" s="596"/>
      <c r="AA115" s="596"/>
      <c r="AB115" s="596"/>
      <c r="AC115" s="596"/>
      <c r="AD115" s="596"/>
      <c r="AE115" s="596"/>
      <c r="AF115" s="596"/>
      <c r="AG115" s="596"/>
      <c r="AH115" s="596"/>
      <c r="AI115" s="596"/>
      <c r="AJ115" s="596"/>
      <c r="AK115" s="596"/>
      <c r="AL115" s="596"/>
      <c r="AM115" s="597"/>
      <c r="AN115" s="851"/>
      <c r="AO115" s="852"/>
      <c r="AP115" s="852"/>
      <c r="AQ115" s="852"/>
      <c r="AR115" s="852"/>
      <c r="AS115" s="852"/>
      <c r="AT115" s="852"/>
      <c r="AU115" s="852"/>
      <c r="AV115" s="852"/>
      <c r="AW115" s="852"/>
      <c r="AX115" s="852"/>
      <c r="AY115" s="852"/>
      <c r="AZ115" s="852"/>
      <c r="BA115" s="852"/>
      <c r="BB115" s="852"/>
      <c r="BC115" s="853"/>
      <c r="BD115" s="856"/>
      <c r="BE115" s="857"/>
      <c r="BF115" s="857"/>
      <c r="BG115" s="857"/>
      <c r="BH115" s="857"/>
      <c r="BI115" s="857"/>
      <c r="BJ115" s="857"/>
      <c r="BK115" s="857"/>
      <c r="BL115" s="857"/>
      <c r="BM115" s="858"/>
      <c r="BN115" s="120"/>
    </row>
    <row r="116" spans="1:66" ht="15.75">
      <c r="A116" s="854"/>
      <c r="B116" s="480"/>
      <c r="C116" s="480"/>
      <c r="D116" s="855"/>
      <c r="E116" s="595"/>
      <c r="F116" s="596"/>
      <c r="G116" s="596"/>
      <c r="H116" s="596"/>
      <c r="I116" s="596"/>
      <c r="J116" s="596"/>
      <c r="K116" s="596"/>
      <c r="L116" s="596"/>
      <c r="M116" s="596"/>
      <c r="N116" s="596"/>
      <c r="O116" s="596"/>
      <c r="P116" s="596"/>
      <c r="Q116" s="596"/>
      <c r="R116" s="596"/>
      <c r="S116" s="596"/>
      <c r="T116" s="596"/>
      <c r="U116" s="596"/>
      <c r="V116" s="596"/>
      <c r="W116" s="596"/>
      <c r="X116" s="596"/>
      <c r="Y116" s="596"/>
      <c r="Z116" s="596"/>
      <c r="AA116" s="596"/>
      <c r="AB116" s="596"/>
      <c r="AC116" s="596"/>
      <c r="AD116" s="596"/>
      <c r="AE116" s="596"/>
      <c r="AF116" s="596"/>
      <c r="AG116" s="596"/>
      <c r="AH116" s="596"/>
      <c r="AI116" s="596"/>
      <c r="AJ116" s="596"/>
      <c r="AK116" s="596"/>
      <c r="AL116" s="596"/>
      <c r="AM116" s="597"/>
      <c r="AN116" s="851"/>
      <c r="AO116" s="852"/>
      <c r="AP116" s="852"/>
      <c r="AQ116" s="852"/>
      <c r="AR116" s="852"/>
      <c r="AS116" s="852"/>
      <c r="AT116" s="852"/>
      <c r="AU116" s="852"/>
      <c r="AV116" s="852"/>
      <c r="AW116" s="852"/>
      <c r="AX116" s="852"/>
      <c r="AY116" s="852"/>
      <c r="AZ116" s="852"/>
      <c r="BA116" s="852"/>
      <c r="BB116" s="852"/>
      <c r="BC116" s="853"/>
      <c r="BD116" s="856"/>
      <c r="BE116" s="857"/>
      <c r="BF116" s="857"/>
      <c r="BG116" s="857"/>
      <c r="BH116" s="857"/>
      <c r="BI116" s="857"/>
      <c r="BJ116" s="857"/>
      <c r="BK116" s="857"/>
      <c r="BL116" s="857"/>
      <c r="BM116" s="858"/>
      <c r="BN116" s="120"/>
    </row>
    <row r="117" spans="1:66" ht="76.5" customHeight="1">
      <c r="A117" s="854"/>
      <c r="B117" s="480"/>
      <c r="C117" s="480"/>
      <c r="D117" s="855"/>
      <c r="E117" s="603" t="s">
        <v>7</v>
      </c>
      <c r="F117" s="604"/>
      <c r="G117" s="604"/>
      <c r="H117" s="604"/>
      <c r="I117" s="604"/>
      <c r="J117" s="604"/>
      <c r="K117" s="604"/>
      <c r="L117" s="604"/>
      <c r="M117" s="604"/>
      <c r="N117" s="604"/>
      <c r="O117" s="604"/>
      <c r="P117" s="604"/>
      <c r="Q117" s="604"/>
      <c r="R117" s="604"/>
      <c r="S117" s="604"/>
      <c r="T117" s="604"/>
      <c r="U117" s="604"/>
      <c r="V117" s="604"/>
      <c r="W117" s="604"/>
      <c r="X117" s="604"/>
      <c r="Y117" s="604"/>
      <c r="Z117" s="604"/>
      <c r="AA117" s="604"/>
      <c r="AB117" s="604"/>
      <c r="AC117" s="604"/>
      <c r="AD117" s="604"/>
      <c r="AE117" s="604"/>
      <c r="AF117" s="604"/>
      <c r="AG117" s="604"/>
      <c r="AH117" s="604"/>
      <c r="AI117" s="604"/>
      <c r="AJ117" s="604"/>
      <c r="AK117" s="604"/>
      <c r="AL117" s="604"/>
      <c r="AM117" s="605"/>
      <c r="AN117" s="606"/>
      <c r="AO117" s="545"/>
      <c r="AP117" s="545"/>
      <c r="AQ117" s="545"/>
      <c r="AR117" s="545"/>
      <c r="AS117" s="545"/>
      <c r="AT117" s="545"/>
      <c r="AU117" s="545"/>
      <c r="AV117" s="545"/>
      <c r="AW117" s="545"/>
      <c r="AX117" s="545"/>
      <c r="AY117" s="545"/>
      <c r="AZ117" s="545"/>
      <c r="BA117" s="545"/>
      <c r="BB117" s="545"/>
      <c r="BC117" s="607"/>
      <c r="BD117" s="683">
        <f>SUM(BD115:BL116)</f>
        <v>0</v>
      </c>
      <c r="BE117" s="684"/>
      <c r="BF117" s="684"/>
      <c r="BG117" s="684"/>
      <c r="BH117" s="684"/>
      <c r="BI117" s="684"/>
      <c r="BJ117" s="684"/>
      <c r="BK117" s="684"/>
      <c r="BL117" s="684"/>
      <c r="BM117" s="685"/>
      <c r="BN117" s="105">
        <f>SUM(BN115:BN116)</f>
        <v>0</v>
      </c>
    </row>
    <row r="118" spans="1:66" ht="54" customHeight="1">
      <c r="A118" s="19"/>
      <c r="B118" s="19"/>
      <c r="C118" s="19"/>
      <c r="D118" s="19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21"/>
    </row>
    <row r="119" spans="1:66" ht="15.75">
      <c r="A119" s="55" t="s">
        <v>286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809">
        <f>BN117</f>
        <v>0</v>
      </c>
      <c r="BA119" s="809"/>
      <c r="BB119" s="809"/>
      <c r="BC119" s="809"/>
      <c r="BD119" s="809"/>
      <c r="BE119" s="809"/>
      <c r="BF119" s="809"/>
      <c r="BG119" s="809"/>
      <c r="BH119" s="809"/>
      <c r="BI119" s="809"/>
      <c r="BJ119" s="809"/>
      <c r="BK119" s="809"/>
      <c r="BL119" s="809"/>
      <c r="BM119" s="809"/>
      <c r="BN119" s="55" t="s">
        <v>11</v>
      </c>
    </row>
    <row r="120" spans="1:66" ht="25.5" customHeight="1">
      <c r="A120" s="55" t="s">
        <v>287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896">
        <f>BN16+BN33+BN50+BN81+BN102</f>
        <v>22947941.28</v>
      </c>
      <c r="BA120" s="896"/>
      <c r="BB120" s="896"/>
      <c r="BC120" s="896"/>
      <c r="BD120" s="896"/>
      <c r="BE120" s="896"/>
      <c r="BF120" s="896"/>
      <c r="BG120" s="896"/>
      <c r="BH120" s="896"/>
      <c r="BI120" s="896"/>
      <c r="BJ120" s="896"/>
      <c r="BK120" s="896"/>
      <c r="BL120" s="896"/>
      <c r="BM120" s="896"/>
      <c r="BN120" s="55" t="s">
        <v>11</v>
      </c>
    </row>
    <row r="121" ht="37.5" customHeight="1"/>
    <row r="122" spans="1:66" ht="12.75">
      <c r="A122" s="567" t="s">
        <v>590</v>
      </c>
      <c r="B122" s="567"/>
      <c r="C122" s="567"/>
      <c r="D122" s="567"/>
      <c r="E122" s="567"/>
      <c r="F122" s="567"/>
      <c r="G122" s="567"/>
      <c r="H122" s="567"/>
      <c r="I122" s="567"/>
      <c r="J122" s="567"/>
      <c r="K122" s="567"/>
      <c r="L122" s="567"/>
      <c r="M122" s="567"/>
      <c r="N122" s="567"/>
      <c r="O122" s="567"/>
      <c r="P122" s="567"/>
      <c r="Q122" s="567"/>
      <c r="R122" s="567"/>
      <c r="S122" s="567"/>
      <c r="T122" s="567"/>
      <c r="U122" s="567"/>
      <c r="V122" s="567"/>
      <c r="W122" s="567"/>
      <c r="X122" s="567"/>
      <c r="Y122" s="567"/>
      <c r="Z122" s="567"/>
      <c r="AA122" s="567"/>
      <c r="AB122" s="567"/>
      <c r="AC122" s="567"/>
      <c r="AD122" s="567"/>
      <c r="AE122" s="567"/>
      <c r="AF122" s="567"/>
      <c r="AG122" s="567"/>
      <c r="AH122" s="567"/>
      <c r="AI122" s="567"/>
      <c r="AJ122" s="567"/>
      <c r="AK122" s="567"/>
      <c r="AL122" s="567"/>
      <c r="AM122" s="567"/>
      <c r="AN122" s="567"/>
      <c r="AO122" s="567"/>
      <c r="AP122" s="567"/>
      <c r="AQ122" s="567"/>
      <c r="AR122" s="567"/>
      <c r="AS122" s="567"/>
      <c r="AT122" s="567"/>
      <c r="AU122" s="567"/>
      <c r="AV122" s="567"/>
      <c r="AW122" s="567"/>
      <c r="AX122" s="567"/>
      <c r="AY122" s="567"/>
      <c r="AZ122" s="567"/>
      <c r="BA122" s="567"/>
      <c r="BB122" s="567"/>
      <c r="BC122" s="567"/>
      <c r="BD122" s="567"/>
      <c r="BE122" s="567"/>
      <c r="BF122" s="567"/>
      <c r="BG122" s="567"/>
      <c r="BH122" s="567"/>
      <c r="BI122" s="567"/>
      <c r="BJ122" s="567"/>
      <c r="BK122" s="567"/>
      <c r="BL122" s="567"/>
      <c r="BM122" s="567"/>
      <c r="BN122" s="567"/>
    </row>
    <row r="123" spans="1:66" ht="12.75">
      <c r="A123" s="567" t="s">
        <v>591</v>
      </c>
      <c r="B123" s="567"/>
      <c r="C123" s="567"/>
      <c r="D123" s="567"/>
      <c r="E123" s="567"/>
      <c r="F123" s="567"/>
      <c r="G123" s="567"/>
      <c r="H123" s="567"/>
      <c r="I123" s="567"/>
      <c r="J123" s="567"/>
      <c r="K123" s="567"/>
      <c r="L123" s="567"/>
      <c r="M123" s="567"/>
      <c r="N123" s="567"/>
      <c r="O123" s="567"/>
      <c r="P123" s="567"/>
      <c r="Q123" s="567"/>
      <c r="R123" s="567"/>
      <c r="S123" s="567"/>
      <c r="T123" s="567"/>
      <c r="U123" s="567"/>
      <c r="V123" s="567"/>
      <c r="W123" s="567"/>
      <c r="X123" s="567"/>
      <c r="Y123" s="567"/>
      <c r="Z123" s="567"/>
      <c r="AA123" s="567"/>
      <c r="AB123" s="567"/>
      <c r="AC123" s="567"/>
      <c r="AD123" s="567"/>
      <c r="AE123" s="567"/>
      <c r="AF123" s="567"/>
      <c r="AG123" s="567"/>
      <c r="AH123" s="567"/>
      <c r="AI123" s="567"/>
      <c r="AJ123" s="567"/>
      <c r="AK123" s="567"/>
      <c r="AL123" s="567"/>
      <c r="AM123" s="567"/>
      <c r="AN123" s="567"/>
      <c r="AO123" s="567"/>
      <c r="AP123" s="567"/>
      <c r="AQ123" s="567"/>
      <c r="AR123" s="567"/>
      <c r="AS123" s="567"/>
      <c r="AT123" s="567"/>
      <c r="AU123" s="567"/>
      <c r="AV123" s="567"/>
      <c r="AW123" s="567"/>
      <c r="AX123" s="567"/>
      <c r="AY123" s="567"/>
      <c r="AZ123" s="567"/>
      <c r="BA123" s="567"/>
      <c r="BB123" s="567"/>
      <c r="BC123" s="567"/>
      <c r="BD123" s="567"/>
      <c r="BE123" s="567"/>
      <c r="BF123" s="567"/>
      <c r="BG123" s="567"/>
      <c r="BH123" s="567"/>
      <c r="BI123" s="567"/>
      <c r="BJ123" s="567"/>
      <c r="BK123" s="567"/>
      <c r="BL123" s="567"/>
      <c r="BM123" s="567"/>
      <c r="BN123" s="567"/>
    </row>
    <row r="124" spans="1:66" ht="12.75">
      <c r="A124" s="567" t="s">
        <v>592</v>
      </c>
      <c r="B124" s="567"/>
      <c r="C124" s="567"/>
      <c r="D124" s="567"/>
      <c r="E124" s="567"/>
      <c r="F124" s="567"/>
      <c r="G124" s="567"/>
      <c r="H124" s="567"/>
      <c r="I124" s="567"/>
      <c r="J124" s="567"/>
      <c r="K124" s="567"/>
      <c r="L124" s="567"/>
      <c r="M124" s="567"/>
      <c r="N124" s="567"/>
      <c r="O124" s="567"/>
      <c r="P124" s="567"/>
      <c r="Q124" s="567"/>
      <c r="R124" s="567"/>
      <c r="S124" s="567"/>
      <c r="T124" s="567"/>
      <c r="U124" s="567"/>
      <c r="V124" s="567"/>
      <c r="W124" s="567"/>
      <c r="X124" s="567"/>
      <c r="Y124" s="567"/>
      <c r="Z124" s="567"/>
      <c r="AA124" s="567"/>
      <c r="AB124" s="567"/>
      <c r="AC124" s="567"/>
      <c r="AD124" s="567"/>
      <c r="AE124" s="567"/>
      <c r="AF124" s="567"/>
      <c r="AG124" s="567"/>
      <c r="AH124" s="567"/>
      <c r="AI124" s="567"/>
      <c r="AJ124" s="567"/>
      <c r="AK124" s="567"/>
      <c r="AL124" s="567"/>
      <c r="AM124" s="567"/>
      <c r="AN124" s="567"/>
      <c r="AO124" s="567"/>
      <c r="AP124" s="567"/>
      <c r="AQ124" s="567"/>
      <c r="AR124" s="567"/>
      <c r="AS124" s="567"/>
      <c r="AT124" s="567"/>
      <c r="AU124" s="567"/>
      <c r="AV124" s="567"/>
      <c r="AW124" s="567"/>
      <c r="AX124" s="567"/>
      <c r="AY124" s="567"/>
      <c r="AZ124" s="567"/>
      <c r="BA124" s="567"/>
      <c r="BB124" s="567"/>
      <c r="BC124" s="567"/>
      <c r="BD124" s="567"/>
      <c r="BE124" s="567"/>
      <c r="BF124" s="567"/>
      <c r="BG124" s="567"/>
      <c r="BH124" s="567"/>
      <c r="BI124" s="567"/>
      <c r="BJ124" s="567"/>
      <c r="BK124" s="567"/>
      <c r="BL124" s="567"/>
      <c r="BM124" s="567"/>
      <c r="BN124" s="567"/>
    </row>
    <row r="125" spans="1:66" ht="12.75">
      <c r="A125" s="567" t="s">
        <v>593</v>
      </c>
      <c r="B125" s="567"/>
      <c r="C125" s="567"/>
      <c r="D125" s="567"/>
      <c r="E125" s="567"/>
      <c r="F125" s="567"/>
      <c r="G125" s="567"/>
      <c r="H125" s="567"/>
      <c r="I125" s="567"/>
      <c r="J125" s="567"/>
      <c r="K125" s="567"/>
      <c r="L125" s="567"/>
      <c r="M125" s="567"/>
      <c r="N125" s="567"/>
      <c r="O125" s="567"/>
      <c r="P125" s="567"/>
      <c r="Q125" s="567"/>
      <c r="R125" s="567"/>
      <c r="S125" s="567"/>
      <c r="T125" s="567"/>
      <c r="U125" s="567"/>
      <c r="V125" s="567"/>
      <c r="W125" s="567"/>
      <c r="X125" s="567"/>
      <c r="Y125" s="567"/>
      <c r="Z125" s="567"/>
      <c r="AA125" s="567"/>
      <c r="AB125" s="567"/>
      <c r="AC125" s="567"/>
      <c r="AD125" s="567"/>
      <c r="AE125" s="567"/>
      <c r="AF125" s="567"/>
      <c r="AG125" s="567"/>
      <c r="AH125" s="567"/>
      <c r="AI125" s="567"/>
      <c r="AJ125" s="567"/>
      <c r="AK125" s="567"/>
      <c r="AL125" s="567"/>
      <c r="AM125" s="567"/>
      <c r="AN125" s="567"/>
      <c r="AO125" s="567"/>
      <c r="AP125" s="567"/>
      <c r="AQ125" s="567"/>
      <c r="AR125" s="567"/>
      <c r="AS125" s="567"/>
      <c r="AT125" s="567"/>
      <c r="AU125" s="567"/>
      <c r="AV125" s="567"/>
      <c r="AW125" s="567"/>
      <c r="AX125" s="567"/>
      <c r="AY125" s="567"/>
      <c r="AZ125" s="567"/>
      <c r="BA125" s="567"/>
      <c r="BB125" s="567"/>
      <c r="BC125" s="567"/>
      <c r="BD125" s="567"/>
      <c r="BE125" s="567"/>
      <c r="BF125" s="567"/>
      <c r="BG125" s="567"/>
      <c r="BH125" s="567"/>
      <c r="BI125" s="567"/>
      <c r="BJ125" s="567"/>
      <c r="BK125" s="567"/>
      <c r="BL125" s="567"/>
      <c r="BM125" s="567"/>
      <c r="BN125" s="567"/>
    </row>
    <row r="126" spans="1:66" ht="12.75">
      <c r="A126" s="567" t="s">
        <v>594</v>
      </c>
      <c r="B126" s="567"/>
      <c r="C126" s="567"/>
      <c r="D126" s="567"/>
      <c r="E126" s="567"/>
      <c r="F126" s="567"/>
      <c r="G126" s="567"/>
      <c r="H126" s="567"/>
      <c r="I126" s="567"/>
      <c r="J126" s="567"/>
      <c r="K126" s="567"/>
      <c r="L126" s="567"/>
      <c r="M126" s="567"/>
      <c r="N126" s="567"/>
      <c r="O126" s="567"/>
      <c r="P126" s="567"/>
      <c r="Q126" s="567"/>
      <c r="R126" s="567"/>
      <c r="S126" s="567"/>
      <c r="T126" s="567"/>
      <c r="U126" s="567"/>
      <c r="V126" s="567"/>
      <c r="W126" s="567"/>
      <c r="X126" s="567"/>
      <c r="Y126" s="567"/>
      <c r="Z126" s="567"/>
      <c r="AA126" s="567"/>
      <c r="AB126" s="567"/>
      <c r="AC126" s="567"/>
      <c r="AD126" s="567"/>
      <c r="AE126" s="567"/>
      <c r="AF126" s="567"/>
      <c r="AG126" s="567"/>
      <c r="AH126" s="567"/>
      <c r="AI126" s="567"/>
      <c r="AJ126" s="567"/>
      <c r="AK126" s="567"/>
      <c r="AL126" s="567"/>
      <c r="AM126" s="567"/>
      <c r="AN126" s="567"/>
      <c r="AO126" s="567"/>
      <c r="AP126" s="567"/>
      <c r="AQ126" s="567"/>
      <c r="AR126" s="567"/>
      <c r="AS126" s="567"/>
      <c r="AT126" s="567"/>
      <c r="AU126" s="567"/>
      <c r="AV126" s="567"/>
      <c r="AW126" s="567"/>
      <c r="AX126" s="567"/>
      <c r="AY126" s="567"/>
      <c r="AZ126" s="567"/>
      <c r="BA126" s="567"/>
      <c r="BB126" s="567"/>
      <c r="BC126" s="567"/>
      <c r="BD126" s="567"/>
      <c r="BE126" s="567"/>
      <c r="BF126" s="567"/>
      <c r="BG126" s="567"/>
      <c r="BH126" s="567"/>
      <c r="BI126" s="567"/>
      <c r="BJ126" s="567"/>
      <c r="BK126" s="567"/>
      <c r="BL126" s="567"/>
      <c r="BM126" s="567"/>
      <c r="BN126" s="567"/>
    </row>
    <row r="127" spans="1:66" ht="39.75" customHeight="1">
      <c r="A127" s="567" t="s">
        <v>595</v>
      </c>
      <c r="B127" s="567"/>
      <c r="C127" s="567"/>
      <c r="D127" s="567"/>
      <c r="E127" s="567"/>
      <c r="F127" s="567"/>
      <c r="G127" s="567"/>
      <c r="H127" s="567"/>
      <c r="I127" s="567"/>
      <c r="J127" s="567"/>
      <c r="K127" s="567"/>
      <c r="L127" s="567"/>
      <c r="M127" s="567"/>
      <c r="N127" s="567"/>
      <c r="O127" s="567"/>
      <c r="P127" s="567"/>
      <c r="Q127" s="567"/>
      <c r="R127" s="567"/>
      <c r="S127" s="567"/>
      <c r="T127" s="567"/>
      <c r="U127" s="567"/>
      <c r="V127" s="567"/>
      <c r="W127" s="567"/>
      <c r="X127" s="567"/>
      <c r="Y127" s="567"/>
      <c r="Z127" s="567"/>
      <c r="AA127" s="567"/>
      <c r="AB127" s="567"/>
      <c r="AC127" s="567"/>
      <c r="AD127" s="567"/>
      <c r="AE127" s="567"/>
      <c r="AF127" s="567"/>
      <c r="AG127" s="567"/>
      <c r="AH127" s="567"/>
      <c r="AI127" s="567"/>
      <c r="AJ127" s="567"/>
      <c r="AK127" s="567"/>
      <c r="AL127" s="567"/>
      <c r="AM127" s="567"/>
      <c r="AN127" s="567"/>
      <c r="AO127" s="567"/>
      <c r="AP127" s="567"/>
      <c r="AQ127" s="567"/>
      <c r="AR127" s="567"/>
      <c r="AS127" s="567"/>
      <c r="AT127" s="567"/>
      <c r="AU127" s="567"/>
      <c r="AV127" s="567"/>
      <c r="AW127" s="567"/>
      <c r="AX127" s="567"/>
      <c r="AY127" s="567"/>
      <c r="AZ127" s="567"/>
      <c r="BA127" s="567"/>
      <c r="BB127" s="567"/>
      <c r="BC127" s="567"/>
      <c r="BD127" s="567"/>
      <c r="BE127" s="567"/>
      <c r="BF127" s="567"/>
      <c r="BG127" s="567"/>
      <c r="BH127" s="567"/>
      <c r="BI127" s="567"/>
      <c r="BJ127" s="567"/>
      <c r="BK127" s="567"/>
      <c r="BL127" s="567"/>
      <c r="BM127" s="567"/>
      <c r="BN127" s="567"/>
    </row>
    <row r="128" spans="1:66" ht="51" customHeight="1">
      <c r="A128" s="567" t="s">
        <v>596</v>
      </c>
      <c r="B128" s="567"/>
      <c r="C128" s="567"/>
      <c r="D128" s="567"/>
      <c r="E128" s="567"/>
      <c r="F128" s="567"/>
      <c r="G128" s="567"/>
      <c r="H128" s="567"/>
      <c r="I128" s="567"/>
      <c r="J128" s="567"/>
      <c r="K128" s="567"/>
      <c r="L128" s="567"/>
      <c r="M128" s="567"/>
      <c r="N128" s="567"/>
      <c r="O128" s="567"/>
      <c r="P128" s="567"/>
      <c r="Q128" s="567"/>
      <c r="R128" s="567"/>
      <c r="S128" s="567"/>
      <c r="T128" s="567"/>
      <c r="U128" s="567"/>
      <c r="V128" s="567"/>
      <c r="W128" s="567"/>
      <c r="X128" s="567"/>
      <c r="Y128" s="567"/>
      <c r="Z128" s="567"/>
      <c r="AA128" s="567"/>
      <c r="AB128" s="567"/>
      <c r="AC128" s="567"/>
      <c r="AD128" s="567"/>
      <c r="AE128" s="567"/>
      <c r="AF128" s="567"/>
      <c r="AG128" s="567"/>
      <c r="AH128" s="567"/>
      <c r="AI128" s="567"/>
      <c r="AJ128" s="567"/>
      <c r="AK128" s="567"/>
      <c r="AL128" s="567"/>
      <c r="AM128" s="567"/>
      <c r="AN128" s="567"/>
      <c r="AO128" s="567"/>
      <c r="AP128" s="567"/>
      <c r="AQ128" s="567"/>
      <c r="AR128" s="567"/>
      <c r="AS128" s="567"/>
      <c r="AT128" s="567"/>
      <c r="AU128" s="567"/>
      <c r="AV128" s="567"/>
      <c r="AW128" s="567"/>
      <c r="AX128" s="567"/>
      <c r="AY128" s="567"/>
      <c r="AZ128" s="567"/>
      <c r="BA128" s="567"/>
      <c r="BB128" s="567"/>
      <c r="BC128" s="567"/>
      <c r="BD128" s="567"/>
      <c r="BE128" s="567"/>
      <c r="BF128" s="567"/>
      <c r="BG128" s="567"/>
      <c r="BH128" s="567"/>
      <c r="BI128" s="567"/>
      <c r="BJ128" s="567"/>
      <c r="BK128" s="567"/>
      <c r="BL128" s="567"/>
      <c r="BM128" s="567"/>
      <c r="BN128" s="567"/>
    </row>
    <row r="129" spans="1:66" ht="12.75">
      <c r="A129" s="567" t="s">
        <v>597</v>
      </c>
      <c r="B129" s="567"/>
      <c r="C129" s="567"/>
      <c r="D129" s="567"/>
      <c r="E129" s="567"/>
      <c r="F129" s="567"/>
      <c r="G129" s="567"/>
      <c r="H129" s="567"/>
      <c r="I129" s="567"/>
      <c r="J129" s="567"/>
      <c r="K129" s="567"/>
      <c r="L129" s="567"/>
      <c r="M129" s="567"/>
      <c r="N129" s="567"/>
      <c r="O129" s="567"/>
      <c r="P129" s="567"/>
      <c r="Q129" s="567"/>
      <c r="R129" s="567"/>
      <c r="S129" s="567"/>
      <c r="T129" s="567"/>
      <c r="U129" s="567"/>
      <c r="V129" s="567"/>
      <c r="W129" s="567"/>
      <c r="X129" s="567"/>
      <c r="Y129" s="567"/>
      <c r="Z129" s="567"/>
      <c r="AA129" s="567"/>
      <c r="AB129" s="567"/>
      <c r="AC129" s="567"/>
      <c r="AD129" s="567"/>
      <c r="AE129" s="567"/>
      <c r="AF129" s="567"/>
      <c r="AG129" s="567"/>
      <c r="AH129" s="567"/>
      <c r="AI129" s="567"/>
      <c r="AJ129" s="567"/>
      <c r="AK129" s="567"/>
      <c r="AL129" s="567"/>
      <c r="AM129" s="567"/>
      <c r="AN129" s="567"/>
      <c r="AO129" s="567"/>
      <c r="AP129" s="567"/>
      <c r="AQ129" s="567"/>
      <c r="AR129" s="567"/>
      <c r="AS129" s="567"/>
      <c r="AT129" s="567"/>
      <c r="AU129" s="567"/>
      <c r="AV129" s="567"/>
      <c r="AW129" s="567"/>
      <c r="AX129" s="567"/>
      <c r="AY129" s="567"/>
      <c r="AZ129" s="567"/>
      <c r="BA129" s="567"/>
      <c r="BB129" s="567"/>
      <c r="BC129" s="567"/>
      <c r="BD129" s="567"/>
      <c r="BE129" s="567"/>
      <c r="BF129" s="567"/>
      <c r="BG129" s="567"/>
      <c r="BH129" s="567"/>
      <c r="BI129" s="567"/>
      <c r="BJ129" s="567"/>
      <c r="BK129" s="567"/>
      <c r="BL129" s="567"/>
      <c r="BM129" s="567"/>
      <c r="BN129" s="567"/>
    </row>
    <row r="130" spans="1:66" ht="23.25" customHeight="1">
      <c r="A130" s="567" t="s">
        <v>598</v>
      </c>
      <c r="B130" s="567"/>
      <c r="C130" s="567"/>
      <c r="D130" s="567"/>
      <c r="E130" s="567"/>
      <c r="F130" s="567"/>
      <c r="G130" s="567"/>
      <c r="H130" s="567"/>
      <c r="I130" s="567"/>
      <c r="J130" s="567"/>
      <c r="K130" s="567"/>
      <c r="L130" s="567"/>
      <c r="M130" s="567"/>
      <c r="N130" s="567"/>
      <c r="O130" s="567"/>
      <c r="P130" s="567"/>
      <c r="Q130" s="567"/>
      <c r="R130" s="567"/>
      <c r="S130" s="567"/>
      <c r="T130" s="567"/>
      <c r="U130" s="567"/>
      <c r="V130" s="567"/>
      <c r="W130" s="567"/>
      <c r="X130" s="567"/>
      <c r="Y130" s="567"/>
      <c r="Z130" s="567"/>
      <c r="AA130" s="567"/>
      <c r="AB130" s="567"/>
      <c r="AC130" s="567"/>
      <c r="AD130" s="567"/>
      <c r="AE130" s="567"/>
      <c r="AF130" s="567"/>
      <c r="AG130" s="567"/>
      <c r="AH130" s="567"/>
      <c r="AI130" s="567"/>
      <c r="AJ130" s="567"/>
      <c r="AK130" s="567"/>
      <c r="AL130" s="567"/>
      <c r="AM130" s="567"/>
      <c r="AN130" s="567"/>
      <c r="AO130" s="567"/>
      <c r="AP130" s="567"/>
      <c r="AQ130" s="567"/>
      <c r="AR130" s="567"/>
      <c r="AS130" s="567"/>
      <c r="AT130" s="567"/>
      <c r="AU130" s="567"/>
      <c r="AV130" s="567"/>
      <c r="AW130" s="567"/>
      <c r="AX130" s="567"/>
      <c r="AY130" s="567"/>
      <c r="AZ130" s="567"/>
      <c r="BA130" s="567"/>
      <c r="BB130" s="567"/>
      <c r="BC130" s="567"/>
      <c r="BD130" s="567"/>
      <c r="BE130" s="567"/>
      <c r="BF130" s="567"/>
      <c r="BG130" s="567"/>
      <c r="BH130" s="567"/>
      <c r="BI130" s="567"/>
      <c r="BJ130" s="567"/>
      <c r="BK130" s="567"/>
      <c r="BL130" s="567"/>
      <c r="BM130" s="567"/>
      <c r="BN130" s="567"/>
    </row>
    <row r="131" spans="1:66" ht="12.75">
      <c r="A131" s="567" t="s">
        <v>599</v>
      </c>
      <c r="B131" s="567"/>
      <c r="C131" s="567"/>
      <c r="D131" s="567"/>
      <c r="E131" s="567"/>
      <c r="F131" s="567"/>
      <c r="G131" s="567"/>
      <c r="H131" s="567"/>
      <c r="I131" s="567"/>
      <c r="J131" s="567"/>
      <c r="K131" s="567"/>
      <c r="L131" s="567"/>
      <c r="M131" s="567"/>
      <c r="N131" s="567"/>
      <c r="O131" s="567"/>
      <c r="P131" s="567"/>
      <c r="Q131" s="567"/>
      <c r="R131" s="567"/>
      <c r="S131" s="567"/>
      <c r="T131" s="567"/>
      <c r="U131" s="567"/>
      <c r="V131" s="567"/>
      <c r="W131" s="567"/>
      <c r="X131" s="567"/>
      <c r="Y131" s="567"/>
      <c r="Z131" s="567"/>
      <c r="AA131" s="567"/>
      <c r="AB131" s="567"/>
      <c r="AC131" s="567"/>
      <c r="AD131" s="567"/>
      <c r="AE131" s="567"/>
      <c r="AF131" s="567"/>
      <c r="AG131" s="567"/>
      <c r="AH131" s="567"/>
      <c r="AI131" s="567"/>
      <c r="AJ131" s="567"/>
      <c r="AK131" s="567"/>
      <c r="AL131" s="567"/>
      <c r="AM131" s="567"/>
      <c r="AN131" s="567"/>
      <c r="AO131" s="567"/>
      <c r="AP131" s="567"/>
      <c r="AQ131" s="567"/>
      <c r="AR131" s="567"/>
      <c r="AS131" s="567"/>
      <c r="AT131" s="567"/>
      <c r="AU131" s="567"/>
      <c r="AV131" s="567"/>
      <c r="AW131" s="567"/>
      <c r="AX131" s="567"/>
      <c r="AY131" s="567"/>
      <c r="AZ131" s="567"/>
      <c r="BA131" s="567"/>
      <c r="BB131" s="567"/>
      <c r="BC131" s="567"/>
      <c r="BD131" s="567"/>
      <c r="BE131" s="567"/>
      <c r="BF131" s="567"/>
      <c r="BG131" s="567"/>
      <c r="BH131" s="567"/>
      <c r="BI131" s="567"/>
      <c r="BJ131" s="567"/>
      <c r="BK131" s="567"/>
      <c r="BL131" s="567"/>
      <c r="BM131" s="567"/>
      <c r="BN131" s="567"/>
    </row>
    <row r="132" spans="1:66" ht="25.5" customHeight="1">
      <c r="A132" s="567" t="s">
        <v>600</v>
      </c>
      <c r="B132" s="567"/>
      <c r="C132" s="567"/>
      <c r="D132" s="567"/>
      <c r="E132" s="567"/>
      <c r="F132" s="567"/>
      <c r="G132" s="567"/>
      <c r="H132" s="567"/>
      <c r="I132" s="567"/>
      <c r="J132" s="567"/>
      <c r="K132" s="567"/>
      <c r="L132" s="567"/>
      <c r="M132" s="567"/>
      <c r="N132" s="567"/>
      <c r="O132" s="567"/>
      <c r="P132" s="567"/>
      <c r="Q132" s="567"/>
      <c r="R132" s="567"/>
      <c r="S132" s="567"/>
      <c r="T132" s="567"/>
      <c r="U132" s="567"/>
      <c r="V132" s="567"/>
      <c r="W132" s="567"/>
      <c r="X132" s="567"/>
      <c r="Y132" s="567"/>
      <c r="Z132" s="567"/>
      <c r="AA132" s="567"/>
      <c r="AB132" s="567"/>
      <c r="AC132" s="567"/>
      <c r="AD132" s="567"/>
      <c r="AE132" s="567"/>
      <c r="AF132" s="567"/>
      <c r="AG132" s="567"/>
      <c r="AH132" s="567"/>
      <c r="AI132" s="567"/>
      <c r="AJ132" s="567"/>
      <c r="AK132" s="567"/>
      <c r="AL132" s="567"/>
      <c r="AM132" s="567"/>
      <c r="AN132" s="567"/>
      <c r="AO132" s="567"/>
      <c r="AP132" s="567"/>
      <c r="AQ132" s="567"/>
      <c r="AR132" s="567"/>
      <c r="AS132" s="567"/>
      <c r="AT132" s="567"/>
      <c r="AU132" s="567"/>
      <c r="AV132" s="567"/>
      <c r="AW132" s="567"/>
      <c r="AX132" s="567"/>
      <c r="AY132" s="567"/>
      <c r="AZ132" s="567"/>
      <c r="BA132" s="567"/>
      <c r="BB132" s="567"/>
      <c r="BC132" s="567"/>
      <c r="BD132" s="567"/>
      <c r="BE132" s="567"/>
      <c r="BF132" s="567"/>
      <c r="BG132" s="567"/>
      <c r="BH132" s="567"/>
      <c r="BI132" s="567"/>
      <c r="BJ132" s="567"/>
      <c r="BK132" s="567"/>
      <c r="BL132" s="567"/>
      <c r="BM132" s="567"/>
      <c r="BN132" s="567"/>
    </row>
    <row r="133" spans="1:66" ht="12.75">
      <c r="A133" s="567" t="s">
        <v>601</v>
      </c>
      <c r="B133" s="567"/>
      <c r="C133" s="567"/>
      <c r="D133" s="567"/>
      <c r="E133" s="567"/>
      <c r="F133" s="567"/>
      <c r="G133" s="567"/>
      <c r="H133" s="567"/>
      <c r="I133" s="567"/>
      <c r="J133" s="567"/>
      <c r="K133" s="567"/>
      <c r="L133" s="567"/>
      <c r="M133" s="567"/>
      <c r="N133" s="567"/>
      <c r="O133" s="567"/>
      <c r="P133" s="567"/>
      <c r="Q133" s="567"/>
      <c r="R133" s="567"/>
      <c r="S133" s="567"/>
      <c r="T133" s="567"/>
      <c r="U133" s="567"/>
      <c r="V133" s="567"/>
      <c r="W133" s="567"/>
      <c r="X133" s="567"/>
      <c r="Y133" s="567"/>
      <c r="Z133" s="567"/>
      <c r="AA133" s="567"/>
      <c r="AB133" s="567"/>
      <c r="AC133" s="567"/>
      <c r="AD133" s="567"/>
      <c r="AE133" s="567"/>
      <c r="AF133" s="567"/>
      <c r="AG133" s="567"/>
      <c r="AH133" s="567"/>
      <c r="AI133" s="567"/>
      <c r="AJ133" s="567"/>
      <c r="AK133" s="567"/>
      <c r="AL133" s="567"/>
      <c r="AM133" s="567"/>
      <c r="AN133" s="567"/>
      <c r="AO133" s="567"/>
      <c r="AP133" s="567"/>
      <c r="AQ133" s="567"/>
      <c r="AR133" s="567"/>
      <c r="AS133" s="567"/>
      <c r="AT133" s="567"/>
      <c r="AU133" s="567"/>
      <c r="AV133" s="567"/>
      <c r="AW133" s="567"/>
      <c r="AX133" s="567"/>
      <c r="AY133" s="567"/>
      <c r="AZ133" s="567"/>
      <c r="BA133" s="567"/>
      <c r="BB133" s="567"/>
      <c r="BC133" s="567"/>
      <c r="BD133" s="567"/>
      <c r="BE133" s="567"/>
      <c r="BF133" s="567"/>
      <c r="BG133" s="567"/>
      <c r="BH133" s="567"/>
      <c r="BI133" s="567"/>
      <c r="BJ133" s="567"/>
      <c r="BK133" s="567"/>
      <c r="BL133" s="567"/>
      <c r="BM133" s="567"/>
      <c r="BN133" s="567"/>
    </row>
    <row r="134" spans="1:66" ht="12.75">
      <c r="A134" s="567" t="s">
        <v>602</v>
      </c>
      <c r="B134" s="567"/>
      <c r="C134" s="567"/>
      <c r="D134" s="567"/>
      <c r="E134" s="567"/>
      <c r="F134" s="567"/>
      <c r="G134" s="567"/>
      <c r="H134" s="567"/>
      <c r="I134" s="567"/>
      <c r="J134" s="567"/>
      <c r="K134" s="567"/>
      <c r="L134" s="567"/>
      <c r="M134" s="567"/>
      <c r="N134" s="567"/>
      <c r="O134" s="567"/>
      <c r="P134" s="567"/>
      <c r="Q134" s="567"/>
      <c r="R134" s="567"/>
      <c r="S134" s="567"/>
      <c r="T134" s="567"/>
      <c r="U134" s="567"/>
      <c r="V134" s="567"/>
      <c r="W134" s="567"/>
      <c r="X134" s="567"/>
      <c r="Y134" s="567"/>
      <c r="Z134" s="567"/>
      <c r="AA134" s="567"/>
      <c r="AB134" s="567"/>
      <c r="AC134" s="567"/>
      <c r="AD134" s="567"/>
      <c r="AE134" s="567"/>
      <c r="AF134" s="567"/>
      <c r="AG134" s="567"/>
      <c r="AH134" s="567"/>
      <c r="AI134" s="567"/>
      <c r="AJ134" s="567"/>
      <c r="AK134" s="567"/>
      <c r="AL134" s="567"/>
      <c r="AM134" s="567"/>
      <c r="AN134" s="567"/>
      <c r="AO134" s="567"/>
      <c r="AP134" s="567"/>
      <c r="AQ134" s="567"/>
      <c r="AR134" s="567"/>
      <c r="AS134" s="567"/>
      <c r="AT134" s="567"/>
      <c r="AU134" s="567"/>
      <c r="AV134" s="567"/>
      <c r="AW134" s="567"/>
      <c r="AX134" s="567"/>
      <c r="AY134" s="567"/>
      <c r="AZ134" s="567"/>
      <c r="BA134" s="567"/>
      <c r="BB134" s="567"/>
      <c r="BC134" s="567"/>
      <c r="BD134" s="567"/>
      <c r="BE134" s="567"/>
      <c r="BF134" s="567"/>
      <c r="BG134" s="567"/>
      <c r="BH134" s="567"/>
      <c r="BI134" s="567"/>
      <c r="BJ134" s="567"/>
      <c r="BK134" s="567"/>
      <c r="BL134" s="567"/>
      <c r="BM134" s="567"/>
      <c r="BN134" s="567"/>
    </row>
    <row r="135" spans="1:66" ht="12.75">
      <c r="A135" s="567" t="s">
        <v>603</v>
      </c>
      <c r="B135" s="567"/>
      <c r="C135" s="567"/>
      <c r="D135" s="567"/>
      <c r="E135" s="567"/>
      <c r="F135" s="567"/>
      <c r="G135" s="567"/>
      <c r="H135" s="567"/>
      <c r="I135" s="567"/>
      <c r="J135" s="567"/>
      <c r="K135" s="567"/>
      <c r="L135" s="567"/>
      <c r="M135" s="567"/>
      <c r="N135" s="567"/>
      <c r="O135" s="567"/>
      <c r="P135" s="567"/>
      <c r="Q135" s="567"/>
      <c r="R135" s="567"/>
      <c r="S135" s="567"/>
      <c r="T135" s="567"/>
      <c r="U135" s="567"/>
      <c r="V135" s="567"/>
      <c r="W135" s="567"/>
      <c r="X135" s="567"/>
      <c r="Y135" s="567"/>
      <c r="Z135" s="567"/>
      <c r="AA135" s="567"/>
      <c r="AB135" s="567"/>
      <c r="AC135" s="567"/>
      <c r="AD135" s="567"/>
      <c r="AE135" s="567"/>
      <c r="AF135" s="567"/>
      <c r="AG135" s="567"/>
      <c r="AH135" s="567"/>
      <c r="AI135" s="567"/>
      <c r="AJ135" s="567"/>
      <c r="AK135" s="567"/>
      <c r="AL135" s="567"/>
      <c r="AM135" s="567"/>
      <c r="AN135" s="567"/>
      <c r="AO135" s="567"/>
      <c r="AP135" s="567"/>
      <c r="AQ135" s="567"/>
      <c r="AR135" s="567"/>
      <c r="AS135" s="567"/>
      <c r="AT135" s="567"/>
      <c r="AU135" s="567"/>
      <c r="AV135" s="567"/>
      <c r="AW135" s="567"/>
      <c r="AX135" s="567"/>
      <c r="AY135" s="567"/>
      <c r="AZ135" s="567"/>
      <c r="BA135" s="567"/>
      <c r="BB135" s="567"/>
      <c r="BC135" s="567"/>
      <c r="BD135" s="567"/>
      <c r="BE135" s="567"/>
      <c r="BF135" s="567"/>
      <c r="BG135" s="567"/>
      <c r="BH135" s="567"/>
      <c r="BI135" s="567"/>
      <c r="BJ135" s="567"/>
      <c r="BK135" s="567"/>
      <c r="BL135" s="567"/>
      <c r="BM135" s="567"/>
      <c r="BN135" s="567"/>
    </row>
    <row r="136" spans="1:66" ht="12.75">
      <c r="A136" s="567" t="s">
        <v>604</v>
      </c>
      <c r="B136" s="567"/>
      <c r="C136" s="567"/>
      <c r="D136" s="567"/>
      <c r="E136" s="567"/>
      <c r="F136" s="567"/>
      <c r="G136" s="567"/>
      <c r="H136" s="567"/>
      <c r="I136" s="567"/>
      <c r="J136" s="567"/>
      <c r="K136" s="567"/>
      <c r="L136" s="567"/>
      <c r="M136" s="567"/>
      <c r="N136" s="567"/>
      <c r="O136" s="567"/>
      <c r="P136" s="567"/>
      <c r="Q136" s="567"/>
      <c r="R136" s="567"/>
      <c r="S136" s="567"/>
      <c r="T136" s="567"/>
      <c r="U136" s="567"/>
      <c r="V136" s="567"/>
      <c r="W136" s="567"/>
      <c r="X136" s="567"/>
      <c r="Y136" s="567"/>
      <c r="Z136" s="567"/>
      <c r="AA136" s="567"/>
      <c r="AB136" s="567"/>
      <c r="AC136" s="567"/>
      <c r="AD136" s="567"/>
      <c r="AE136" s="567"/>
      <c r="AF136" s="567"/>
      <c r="AG136" s="567"/>
      <c r="AH136" s="567"/>
      <c r="AI136" s="567"/>
      <c r="AJ136" s="567"/>
      <c r="AK136" s="567"/>
      <c r="AL136" s="567"/>
      <c r="AM136" s="567"/>
      <c r="AN136" s="567"/>
      <c r="AO136" s="567"/>
      <c r="AP136" s="567"/>
      <c r="AQ136" s="567"/>
      <c r="AR136" s="567"/>
      <c r="AS136" s="567"/>
      <c r="AT136" s="567"/>
      <c r="AU136" s="567"/>
      <c r="AV136" s="567"/>
      <c r="AW136" s="567"/>
      <c r="AX136" s="567"/>
      <c r="AY136" s="567"/>
      <c r="AZ136" s="567"/>
      <c r="BA136" s="567"/>
      <c r="BB136" s="567"/>
      <c r="BC136" s="567"/>
      <c r="BD136" s="567"/>
      <c r="BE136" s="567"/>
      <c r="BF136" s="567"/>
      <c r="BG136" s="567"/>
      <c r="BH136" s="567"/>
      <c r="BI136" s="567"/>
      <c r="BJ136" s="567"/>
      <c r="BK136" s="567"/>
      <c r="BL136" s="567"/>
      <c r="BM136" s="567"/>
      <c r="BN136" s="567"/>
    </row>
    <row r="137" spans="1:66" ht="12.75">
      <c r="A137" s="567" t="s">
        <v>605</v>
      </c>
      <c r="B137" s="567"/>
      <c r="C137" s="567"/>
      <c r="D137" s="567"/>
      <c r="E137" s="567"/>
      <c r="F137" s="567"/>
      <c r="G137" s="567"/>
      <c r="H137" s="567"/>
      <c r="I137" s="567"/>
      <c r="J137" s="567"/>
      <c r="K137" s="567"/>
      <c r="L137" s="567"/>
      <c r="M137" s="567"/>
      <c r="N137" s="567"/>
      <c r="O137" s="567"/>
      <c r="P137" s="567"/>
      <c r="Q137" s="567"/>
      <c r="R137" s="567"/>
      <c r="S137" s="567"/>
      <c r="T137" s="567"/>
      <c r="U137" s="567"/>
      <c r="V137" s="567"/>
      <c r="W137" s="567"/>
      <c r="X137" s="567"/>
      <c r="Y137" s="567"/>
      <c r="Z137" s="567"/>
      <c r="AA137" s="567"/>
      <c r="AB137" s="567"/>
      <c r="AC137" s="567"/>
      <c r="AD137" s="567"/>
      <c r="AE137" s="567"/>
      <c r="AF137" s="567"/>
      <c r="AG137" s="567"/>
      <c r="AH137" s="567"/>
      <c r="AI137" s="567"/>
      <c r="AJ137" s="567"/>
      <c r="AK137" s="567"/>
      <c r="AL137" s="567"/>
      <c r="AM137" s="567"/>
      <c r="AN137" s="567"/>
      <c r="AO137" s="567"/>
      <c r="AP137" s="567"/>
      <c r="AQ137" s="567"/>
      <c r="AR137" s="567"/>
      <c r="AS137" s="567"/>
      <c r="AT137" s="567"/>
      <c r="AU137" s="567"/>
      <c r="AV137" s="567"/>
      <c r="AW137" s="567"/>
      <c r="AX137" s="567"/>
      <c r="AY137" s="567"/>
      <c r="AZ137" s="567"/>
      <c r="BA137" s="567"/>
      <c r="BB137" s="567"/>
      <c r="BC137" s="567"/>
      <c r="BD137" s="567"/>
      <c r="BE137" s="567"/>
      <c r="BF137" s="567"/>
      <c r="BG137" s="567"/>
      <c r="BH137" s="567"/>
      <c r="BI137" s="567"/>
      <c r="BJ137" s="567"/>
      <c r="BK137" s="567"/>
      <c r="BL137" s="567"/>
      <c r="BM137" s="567"/>
      <c r="BN137" s="567"/>
    </row>
    <row r="138" spans="1:66" ht="12.75">
      <c r="A138" s="568" t="s">
        <v>606</v>
      </c>
      <c r="B138" s="568"/>
      <c r="C138" s="568"/>
      <c r="D138" s="568"/>
      <c r="E138" s="568"/>
      <c r="F138" s="568"/>
      <c r="G138" s="568"/>
      <c r="H138" s="568"/>
      <c r="I138" s="568"/>
      <c r="J138" s="568"/>
      <c r="K138" s="568"/>
      <c r="L138" s="568"/>
      <c r="M138" s="568"/>
      <c r="N138" s="568"/>
      <c r="O138" s="568"/>
      <c r="P138" s="568"/>
      <c r="Q138" s="568"/>
      <c r="R138" s="568"/>
      <c r="S138" s="568"/>
      <c r="T138" s="568"/>
      <c r="U138" s="568"/>
      <c r="V138" s="568"/>
      <c r="W138" s="568"/>
      <c r="X138" s="568"/>
      <c r="Y138" s="568"/>
      <c r="Z138" s="568"/>
      <c r="AA138" s="568"/>
      <c r="AB138" s="568"/>
      <c r="AC138" s="568"/>
      <c r="AD138" s="568"/>
      <c r="AE138" s="568"/>
      <c r="AF138" s="568"/>
      <c r="AG138" s="568"/>
      <c r="AH138" s="568"/>
      <c r="AI138" s="568"/>
      <c r="AJ138" s="568"/>
      <c r="AK138" s="568"/>
      <c r="AL138" s="568"/>
      <c r="AM138" s="568"/>
      <c r="AN138" s="568"/>
      <c r="AO138" s="568"/>
      <c r="AP138" s="568"/>
      <c r="AQ138" s="568"/>
      <c r="AR138" s="568"/>
      <c r="AS138" s="568"/>
      <c r="AT138" s="568"/>
      <c r="AU138" s="568"/>
      <c r="AV138" s="568"/>
      <c r="AW138" s="568"/>
      <c r="AX138" s="568"/>
      <c r="AY138" s="568"/>
      <c r="AZ138" s="568"/>
      <c r="BA138" s="568"/>
      <c r="BB138" s="568"/>
      <c r="BC138" s="568"/>
      <c r="BD138" s="568"/>
      <c r="BE138" s="568"/>
      <c r="BF138" s="568"/>
      <c r="BG138" s="568"/>
      <c r="BH138" s="568"/>
      <c r="BI138" s="568"/>
      <c r="BJ138" s="568"/>
      <c r="BK138" s="568"/>
      <c r="BL138" s="568"/>
      <c r="BM138" s="568"/>
      <c r="BN138" s="568"/>
    </row>
  </sheetData>
  <sheetProtection/>
  <mergeCells count="322">
    <mergeCell ref="E47:AT47"/>
    <mergeCell ref="E45:AT45"/>
    <mergeCell ref="E46:AT46"/>
    <mergeCell ref="BD80:BM80"/>
    <mergeCell ref="AU80:BC80"/>
    <mergeCell ref="E80:AT80"/>
    <mergeCell ref="BD77:BM77"/>
    <mergeCell ref="AU58:BC60"/>
    <mergeCell ref="BD75:BM75"/>
    <mergeCell ref="E74:AT74"/>
    <mergeCell ref="A79:D79"/>
    <mergeCell ref="E79:AT79"/>
    <mergeCell ref="AU79:BC79"/>
    <mergeCell ref="BD79:BM79"/>
    <mergeCell ref="A78:D78"/>
    <mergeCell ref="E78:AT78"/>
    <mergeCell ref="A80:D80"/>
    <mergeCell ref="AU78:BC78"/>
    <mergeCell ref="BD78:BM78"/>
    <mergeCell ref="A76:D76"/>
    <mergeCell ref="E76:AT76"/>
    <mergeCell ref="AU76:BC76"/>
    <mergeCell ref="BD76:BM76"/>
    <mergeCell ref="A77:D77"/>
    <mergeCell ref="E77:AT77"/>
    <mergeCell ref="AU77:BC77"/>
    <mergeCell ref="AV101:BC101"/>
    <mergeCell ref="AU43:BC43"/>
    <mergeCell ref="A30:D30"/>
    <mergeCell ref="A44:D44"/>
    <mergeCell ref="BD42:BM42"/>
    <mergeCell ref="E44:AT44"/>
    <mergeCell ref="AU44:BC44"/>
    <mergeCell ref="A42:D42"/>
    <mergeCell ref="BD41:BM41"/>
    <mergeCell ref="A50:D50"/>
    <mergeCell ref="BC12:BM12"/>
    <mergeCell ref="A101:D101"/>
    <mergeCell ref="E100:AU100"/>
    <mergeCell ref="A15:D15"/>
    <mergeCell ref="E15:AH15"/>
    <mergeCell ref="BD49:BM49"/>
    <mergeCell ref="BD69:BM69"/>
    <mergeCell ref="A100:D100"/>
    <mergeCell ref="BD44:BM44"/>
    <mergeCell ref="BD43:BM43"/>
    <mergeCell ref="E11:AH11"/>
    <mergeCell ref="A69:D69"/>
    <mergeCell ref="E69:AT69"/>
    <mergeCell ref="AU69:BC69"/>
    <mergeCell ref="A32:D32"/>
    <mergeCell ref="E32:AT32"/>
    <mergeCell ref="A49:D49"/>
    <mergeCell ref="E49:AT49"/>
    <mergeCell ref="AR12:BB12"/>
    <mergeCell ref="A40:D40"/>
    <mergeCell ref="A106:BN106"/>
    <mergeCell ref="BD100:BM100"/>
    <mergeCell ref="BD101:BM101"/>
    <mergeCell ref="BD32:BM32"/>
    <mergeCell ref="E101:AU101"/>
    <mergeCell ref="AV100:BC100"/>
    <mergeCell ref="E93:AU93"/>
    <mergeCell ref="AV93:BC93"/>
    <mergeCell ref="A92:D92"/>
    <mergeCell ref="AU48:BC48"/>
    <mergeCell ref="A13:D13"/>
    <mergeCell ref="BD81:BM81"/>
    <mergeCell ref="BD63:BM63"/>
    <mergeCell ref="AU62:BC62"/>
    <mergeCell ref="E63:AT63"/>
    <mergeCell ref="AU49:BC49"/>
    <mergeCell ref="E48:AT48"/>
    <mergeCell ref="E50:AT50"/>
    <mergeCell ref="BD50:BM50"/>
    <mergeCell ref="S23:BN23"/>
    <mergeCell ref="E12:AH12"/>
    <mergeCell ref="AI12:AQ12"/>
    <mergeCell ref="A43:D43"/>
    <mergeCell ref="E43:AT43"/>
    <mergeCell ref="A64:D64"/>
    <mergeCell ref="A62:D62"/>
    <mergeCell ref="A31:D31"/>
    <mergeCell ref="A21:BN21"/>
    <mergeCell ref="A63:D63"/>
    <mergeCell ref="E41:AT41"/>
    <mergeCell ref="AZ119:BM119"/>
    <mergeCell ref="AZ120:BM120"/>
    <mergeCell ref="BD114:BM114"/>
    <mergeCell ref="AN116:BC116"/>
    <mergeCell ref="A83:BN83"/>
    <mergeCell ref="S85:BN85"/>
    <mergeCell ref="AH86:BN86"/>
    <mergeCell ref="BD92:BM92"/>
    <mergeCell ref="S108:BN108"/>
    <mergeCell ref="AH109:BN109"/>
    <mergeCell ref="A2:BN2"/>
    <mergeCell ref="A4:BN4"/>
    <mergeCell ref="S6:BN6"/>
    <mergeCell ref="AH7:BN7"/>
    <mergeCell ref="A12:D12"/>
    <mergeCell ref="A11:D11"/>
    <mergeCell ref="A10:D10"/>
    <mergeCell ref="E9:AH9"/>
    <mergeCell ref="AI9:AQ9"/>
    <mergeCell ref="AR9:BB9"/>
    <mergeCell ref="A112:D112"/>
    <mergeCell ref="A93:D93"/>
    <mergeCell ref="BD93:BM93"/>
    <mergeCell ref="BD94:BM94"/>
    <mergeCell ref="A95:D95"/>
    <mergeCell ref="BD112:BM112"/>
    <mergeCell ref="E95:AU95"/>
    <mergeCell ref="A111:D111"/>
    <mergeCell ref="E111:AM111"/>
    <mergeCell ref="AN111:BC111"/>
    <mergeCell ref="A91:D91"/>
    <mergeCell ref="E31:AT31"/>
    <mergeCell ref="A48:D48"/>
    <mergeCell ref="BD48:BM48"/>
    <mergeCell ref="E33:AT33"/>
    <mergeCell ref="AU33:BC33"/>
    <mergeCell ref="AU63:BC63"/>
    <mergeCell ref="A35:BN35"/>
    <mergeCell ref="E42:AT42"/>
    <mergeCell ref="AU42:BC42"/>
    <mergeCell ref="AH24:BN24"/>
    <mergeCell ref="A26:D26"/>
    <mergeCell ref="S37:BN37"/>
    <mergeCell ref="AH38:BN38"/>
    <mergeCell ref="AU41:BC41"/>
    <mergeCell ref="AU30:BC30"/>
    <mergeCell ref="BD30:BM30"/>
    <mergeCell ref="AU32:BC32"/>
    <mergeCell ref="E40:AT40"/>
    <mergeCell ref="AU40:BC40"/>
    <mergeCell ref="A88:D88"/>
    <mergeCell ref="A89:D89"/>
    <mergeCell ref="E88:AU90"/>
    <mergeCell ref="AV88:BC90"/>
    <mergeCell ref="A90:D90"/>
    <mergeCell ref="A59:D59"/>
    <mergeCell ref="A81:D81"/>
    <mergeCell ref="AU64:BC64"/>
    <mergeCell ref="A60:D60"/>
    <mergeCell ref="E61:AT61"/>
    <mergeCell ref="A58:D58"/>
    <mergeCell ref="BD28:BM28"/>
    <mergeCell ref="AU29:BC29"/>
    <mergeCell ref="BD29:BM29"/>
    <mergeCell ref="A41:D41"/>
    <mergeCell ref="A28:D28"/>
    <mergeCell ref="E28:AT28"/>
    <mergeCell ref="AU31:BC31"/>
    <mergeCell ref="E30:AT30"/>
    <mergeCell ref="BD40:BM40"/>
    <mergeCell ref="A18:BN18"/>
    <mergeCell ref="A19:BN19"/>
    <mergeCell ref="A33:D33"/>
    <mergeCell ref="BD33:BM33"/>
    <mergeCell ref="AU28:BC28"/>
    <mergeCell ref="AU27:BC27"/>
    <mergeCell ref="BD27:BM27"/>
    <mergeCell ref="A29:D29"/>
    <mergeCell ref="BD31:BM31"/>
    <mergeCell ref="E29:AT29"/>
    <mergeCell ref="BC9:BM9"/>
    <mergeCell ref="E10:AH10"/>
    <mergeCell ref="AI10:AQ10"/>
    <mergeCell ref="AR10:BB10"/>
    <mergeCell ref="BC10:BM10"/>
    <mergeCell ref="A9:D9"/>
    <mergeCell ref="A14:D14"/>
    <mergeCell ref="E27:AT27"/>
    <mergeCell ref="AR15:BB15"/>
    <mergeCell ref="A27:D27"/>
    <mergeCell ref="E14:AH14"/>
    <mergeCell ref="AI14:AQ14"/>
    <mergeCell ref="AR14:BB14"/>
    <mergeCell ref="A16:D16"/>
    <mergeCell ref="A20:BN20"/>
    <mergeCell ref="E16:AH16"/>
    <mergeCell ref="A96:D96"/>
    <mergeCell ref="AV96:BC96"/>
    <mergeCell ref="BD96:BM96"/>
    <mergeCell ref="A97:D97"/>
    <mergeCell ref="E97:AU97"/>
    <mergeCell ref="AV97:BC97"/>
    <mergeCell ref="E96:AU96"/>
    <mergeCell ref="E26:AT26"/>
    <mergeCell ref="AU26:BC26"/>
    <mergeCell ref="BD26:BM26"/>
    <mergeCell ref="BD88:BM90"/>
    <mergeCell ref="E94:AU94"/>
    <mergeCell ref="AV94:BC94"/>
    <mergeCell ref="AV92:BC92"/>
    <mergeCell ref="BD91:BM91"/>
    <mergeCell ref="E92:AU92"/>
    <mergeCell ref="AU70:BC70"/>
    <mergeCell ref="E113:AM113"/>
    <mergeCell ref="A116:D116"/>
    <mergeCell ref="E116:AM116"/>
    <mergeCell ref="BD115:BM115"/>
    <mergeCell ref="AN114:BC114"/>
    <mergeCell ref="A114:D114"/>
    <mergeCell ref="E114:AM114"/>
    <mergeCell ref="BD116:BM116"/>
    <mergeCell ref="A115:D115"/>
    <mergeCell ref="E115:AM115"/>
    <mergeCell ref="AN115:BC115"/>
    <mergeCell ref="A113:D113"/>
    <mergeCell ref="AN113:BC113"/>
    <mergeCell ref="A117:D117"/>
    <mergeCell ref="E117:AM117"/>
    <mergeCell ref="AI11:AQ11"/>
    <mergeCell ref="AR11:BB11"/>
    <mergeCell ref="BC11:BM11"/>
    <mergeCell ref="AN117:BC117"/>
    <mergeCell ref="BD117:BM117"/>
    <mergeCell ref="BD113:BM113"/>
    <mergeCell ref="BD111:BM111"/>
    <mergeCell ref="E112:AM112"/>
    <mergeCell ref="AN112:BC112"/>
    <mergeCell ref="E13:AH13"/>
    <mergeCell ref="AI13:AQ13"/>
    <mergeCell ref="AR13:BB13"/>
    <mergeCell ref="BC13:BM13"/>
    <mergeCell ref="AI15:AQ15"/>
    <mergeCell ref="BC15:BM15"/>
    <mergeCell ref="AI16:AQ16"/>
    <mergeCell ref="AR16:BB16"/>
    <mergeCell ref="BC16:BM16"/>
    <mergeCell ref="BC14:BM14"/>
    <mergeCell ref="BN88:BN90"/>
    <mergeCell ref="E91:AU91"/>
    <mergeCell ref="AV91:BC91"/>
    <mergeCell ref="AU50:BC50"/>
    <mergeCell ref="E58:AT60"/>
    <mergeCell ref="BD72:BM72"/>
    <mergeCell ref="BD95:BM95"/>
    <mergeCell ref="AV95:BC95"/>
    <mergeCell ref="A94:D94"/>
    <mergeCell ref="E99:AU99"/>
    <mergeCell ref="AV99:BC99"/>
    <mergeCell ref="BD99:BM99"/>
    <mergeCell ref="A98:D98"/>
    <mergeCell ref="E98:AU98"/>
    <mergeCell ref="AV98:BC98"/>
    <mergeCell ref="BD98:BM98"/>
    <mergeCell ref="A102:D102"/>
    <mergeCell ref="E102:AU102"/>
    <mergeCell ref="AV102:BC102"/>
    <mergeCell ref="BD102:BM102"/>
    <mergeCell ref="BD97:BM97"/>
    <mergeCell ref="A53:BN53"/>
    <mergeCell ref="S55:BN55"/>
    <mergeCell ref="AH56:BN56"/>
    <mergeCell ref="BD58:BM60"/>
    <mergeCell ref="AU61:BC61"/>
    <mergeCell ref="A99:D99"/>
    <mergeCell ref="A65:D65"/>
    <mergeCell ref="E65:AT65"/>
    <mergeCell ref="AU65:BC65"/>
    <mergeCell ref="BD65:BM65"/>
    <mergeCell ref="A104:BN104"/>
    <mergeCell ref="BD73:BM73"/>
    <mergeCell ref="E73:AT73"/>
    <mergeCell ref="AU73:BC73"/>
    <mergeCell ref="A74:D74"/>
    <mergeCell ref="BD74:BM74"/>
    <mergeCell ref="E81:AT81"/>
    <mergeCell ref="AU81:BC81"/>
    <mergeCell ref="BD61:BM61"/>
    <mergeCell ref="E64:AT64"/>
    <mergeCell ref="E62:AT62"/>
    <mergeCell ref="BD62:BM62"/>
    <mergeCell ref="BD64:BM64"/>
    <mergeCell ref="A61:D61"/>
    <mergeCell ref="BD70:BM70"/>
    <mergeCell ref="A66:D66"/>
    <mergeCell ref="E66:AT66"/>
    <mergeCell ref="AU66:BC66"/>
    <mergeCell ref="BD66:BM66"/>
    <mergeCell ref="A67:D67"/>
    <mergeCell ref="E67:AT67"/>
    <mergeCell ref="AU67:BC67"/>
    <mergeCell ref="BD67:BM67"/>
    <mergeCell ref="A71:D71"/>
    <mergeCell ref="E71:AT71"/>
    <mergeCell ref="AU71:BC71"/>
    <mergeCell ref="BD71:BM71"/>
    <mergeCell ref="A68:D68"/>
    <mergeCell ref="E68:AT68"/>
    <mergeCell ref="AU68:BC68"/>
    <mergeCell ref="BD68:BM68"/>
    <mergeCell ref="A70:D70"/>
    <mergeCell ref="E70:AT70"/>
    <mergeCell ref="A72:D72"/>
    <mergeCell ref="E72:AT72"/>
    <mergeCell ref="AU72:BC72"/>
    <mergeCell ref="A73:D73"/>
    <mergeCell ref="A75:D75"/>
    <mergeCell ref="E75:AT75"/>
    <mergeCell ref="AU75:BC75"/>
    <mergeCell ref="AU74:BC74"/>
    <mergeCell ref="A133:BN133"/>
    <mergeCell ref="A122:BN122"/>
    <mergeCell ref="A123:BN123"/>
    <mergeCell ref="A124:BN124"/>
    <mergeCell ref="A125:BN125"/>
    <mergeCell ref="A126:BN126"/>
    <mergeCell ref="A127:BN127"/>
    <mergeCell ref="A134:BN134"/>
    <mergeCell ref="A135:BN135"/>
    <mergeCell ref="A136:BN136"/>
    <mergeCell ref="A137:BN137"/>
    <mergeCell ref="A138:BN138"/>
    <mergeCell ref="A128:BN128"/>
    <mergeCell ref="A129:BN129"/>
    <mergeCell ref="A130:BN130"/>
    <mergeCell ref="A131:BN131"/>
    <mergeCell ref="A132:BN132"/>
  </mergeCells>
  <printOptions horizontalCentered="1"/>
  <pageMargins left="0.7874015748031497" right="0.3937007874015748" top="0.5905511811023623" bottom="0.3937007874015748" header="0" footer="0"/>
  <pageSetup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BN123"/>
  <sheetViews>
    <sheetView view="pageBreakPreview" zoomScaleSheetLayoutView="100" workbookViewId="0" topLeftCell="A52">
      <selection activeCell="AH72" sqref="AH72:AV72"/>
    </sheetView>
  </sheetViews>
  <sheetFormatPr defaultColWidth="1.12109375" defaultRowHeight="12.75"/>
  <cols>
    <col min="1" max="16" width="1.12109375" style="10" customWidth="1"/>
    <col min="17" max="17" width="1.25" style="10" customWidth="1"/>
    <col min="18" max="20" width="1.12109375" style="10" customWidth="1"/>
    <col min="21" max="21" width="0.6171875" style="10" customWidth="1"/>
    <col min="22" max="32" width="1.12109375" style="10" customWidth="1"/>
    <col min="33" max="33" width="2.625" style="10" customWidth="1"/>
    <col min="34" max="39" width="1.12109375" style="10" customWidth="1"/>
    <col min="40" max="40" width="1.12109375" style="10" hidden="1" customWidth="1"/>
    <col min="41" max="49" width="1.12109375" style="10" customWidth="1"/>
    <col min="50" max="50" width="2.125" style="10" customWidth="1"/>
    <col min="51" max="51" width="1.00390625" style="10" customWidth="1"/>
    <col min="52" max="52" width="0.74609375" style="10" customWidth="1"/>
    <col min="53" max="53" width="1.12109375" style="10" customWidth="1"/>
    <col min="54" max="54" width="0.875" style="10" customWidth="1"/>
    <col min="55" max="55" width="1.75390625" style="10" customWidth="1"/>
    <col min="56" max="62" width="1.12109375" style="10" customWidth="1"/>
    <col min="63" max="63" width="2.125" style="10" customWidth="1"/>
    <col min="64" max="64" width="2.75390625" style="10" customWidth="1"/>
    <col min="65" max="65" width="1.12109375" style="10" customWidth="1"/>
    <col min="66" max="66" width="17.125" style="10" customWidth="1"/>
    <col min="67" max="16384" width="1.12109375" style="10" customWidth="1"/>
  </cols>
  <sheetData>
    <row r="1" ht="12.75">
      <c r="BN1" s="68" t="s">
        <v>497</v>
      </c>
    </row>
    <row r="2" spans="1:66" s="6" customFormat="1" ht="15.75">
      <c r="A2" s="569" t="s">
        <v>664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69"/>
      <c r="Z2" s="569"/>
      <c r="AA2" s="569"/>
      <c r="AB2" s="569"/>
      <c r="AC2" s="569"/>
      <c r="AD2" s="569"/>
      <c r="AE2" s="569"/>
      <c r="AF2" s="569"/>
      <c r="AG2" s="569"/>
      <c r="AH2" s="569"/>
      <c r="AI2" s="569"/>
      <c r="AJ2" s="569"/>
      <c r="AK2" s="569"/>
      <c r="AL2" s="569"/>
      <c r="AM2" s="569"/>
      <c r="AN2" s="569"/>
      <c r="AO2" s="569"/>
      <c r="AP2" s="569"/>
      <c r="AQ2" s="569"/>
      <c r="AR2" s="569"/>
      <c r="AS2" s="569"/>
      <c r="AT2" s="569"/>
      <c r="AU2" s="569"/>
      <c r="AV2" s="569"/>
      <c r="AW2" s="569"/>
      <c r="AX2" s="569"/>
      <c r="AY2" s="569"/>
      <c r="AZ2" s="569"/>
      <c r="BA2" s="569"/>
      <c r="BB2" s="569"/>
      <c r="BC2" s="569"/>
      <c r="BD2" s="569"/>
      <c r="BE2" s="569"/>
      <c r="BF2" s="569"/>
      <c r="BG2" s="569"/>
      <c r="BH2" s="569"/>
      <c r="BI2" s="569"/>
      <c r="BJ2" s="569"/>
      <c r="BK2" s="569"/>
      <c r="BL2" s="569"/>
      <c r="BM2" s="569"/>
      <c r="BN2" s="569"/>
    </row>
    <row r="3" spans="1:66" s="6" customFormat="1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</row>
    <row r="4" spans="1:66" s="6" customFormat="1" ht="15" customHeight="1">
      <c r="A4" s="569" t="s">
        <v>665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569"/>
      <c r="S4" s="569"/>
      <c r="T4" s="569"/>
      <c r="U4" s="569"/>
      <c r="V4" s="569"/>
      <c r="W4" s="569"/>
      <c r="X4" s="569"/>
      <c r="Y4" s="569"/>
      <c r="Z4" s="569"/>
      <c r="AA4" s="569"/>
      <c r="AB4" s="569"/>
      <c r="AC4" s="569"/>
      <c r="AD4" s="569"/>
      <c r="AE4" s="569"/>
      <c r="AF4" s="569"/>
      <c r="AG4" s="569"/>
      <c r="AH4" s="569"/>
      <c r="AI4" s="569"/>
      <c r="AJ4" s="569"/>
      <c r="AK4" s="569"/>
      <c r="AL4" s="569"/>
      <c r="AM4" s="569"/>
      <c r="AN4" s="569"/>
      <c r="AO4" s="569"/>
      <c r="AP4" s="569"/>
      <c r="AQ4" s="569"/>
      <c r="AR4" s="569"/>
      <c r="AS4" s="569"/>
      <c r="AT4" s="569"/>
      <c r="AU4" s="569"/>
      <c r="AV4" s="569"/>
      <c r="AW4" s="569"/>
      <c r="AX4" s="569"/>
      <c r="AY4" s="569"/>
      <c r="AZ4" s="569"/>
      <c r="BA4" s="569"/>
      <c r="BB4" s="569"/>
      <c r="BC4" s="569"/>
      <c r="BD4" s="569"/>
      <c r="BE4" s="569"/>
      <c r="BF4" s="569"/>
      <c r="BG4" s="569"/>
      <c r="BH4" s="569"/>
      <c r="BI4" s="569"/>
      <c r="BJ4" s="569"/>
      <c r="BK4" s="569"/>
      <c r="BL4" s="569"/>
      <c r="BM4" s="569"/>
      <c r="BN4" s="569"/>
    </row>
    <row r="5" spans="1:66" s="6" customFormat="1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</row>
    <row r="6" spans="1:66" s="6" customFormat="1" ht="15" customHeight="1">
      <c r="A6" s="6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572">
        <v>112</v>
      </c>
      <c r="U6" s="572"/>
      <c r="V6" s="572"/>
      <c r="W6" s="572"/>
      <c r="X6" s="572"/>
      <c r="Y6" s="572"/>
      <c r="Z6" s="572"/>
      <c r="AA6" s="572"/>
      <c r="AB6" s="572"/>
      <c r="AC6" s="572"/>
      <c r="AD6" s="572"/>
      <c r="AE6" s="572"/>
      <c r="AF6" s="572"/>
      <c r="AG6" s="572"/>
      <c r="AH6" s="572"/>
      <c r="AI6" s="572"/>
      <c r="AJ6" s="572"/>
      <c r="AK6" s="572"/>
      <c r="AL6" s="572"/>
      <c r="AM6" s="572"/>
      <c r="AN6" s="572"/>
      <c r="AO6" s="572"/>
      <c r="AP6" s="572"/>
      <c r="AQ6" s="572"/>
      <c r="AR6" s="572"/>
      <c r="AS6" s="572"/>
      <c r="AT6" s="572"/>
      <c r="AU6" s="572"/>
      <c r="AV6" s="572"/>
      <c r="AW6" s="572"/>
      <c r="AX6" s="572"/>
      <c r="AY6" s="572"/>
      <c r="AZ6" s="572"/>
      <c r="BA6" s="572"/>
      <c r="BB6" s="572"/>
      <c r="BC6" s="572"/>
      <c r="BD6" s="572"/>
      <c r="BE6" s="572"/>
      <c r="BF6" s="572"/>
      <c r="BG6" s="572"/>
      <c r="BH6" s="572"/>
      <c r="BI6" s="572"/>
      <c r="BJ6" s="572"/>
      <c r="BK6" s="572"/>
      <c r="BL6" s="572"/>
      <c r="BM6" s="572"/>
      <c r="BN6" s="572"/>
    </row>
    <row r="7" spans="1:66" s="6" customFormat="1" ht="20.25" customHeight="1">
      <c r="A7" s="6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49"/>
      <c r="AI7" s="573" t="s">
        <v>74</v>
      </c>
      <c r="AJ7" s="573"/>
      <c r="AK7" s="573"/>
      <c r="AL7" s="573"/>
      <c r="AM7" s="573"/>
      <c r="AN7" s="573"/>
      <c r="AO7" s="573"/>
      <c r="AP7" s="573"/>
      <c r="AQ7" s="573"/>
      <c r="AR7" s="573"/>
      <c r="AS7" s="573"/>
      <c r="AT7" s="573"/>
      <c r="AU7" s="573"/>
      <c r="AV7" s="573"/>
      <c r="AW7" s="573"/>
      <c r="AX7" s="573"/>
      <c r="AY7" s="573"/>
      <c r="AZ7" s="573"/>
      <c r="BA7" s="573"/>
      <c r="BB7" s="573"/>
      <c r="BC7" s="573"/>
      <c r="BD7" s="573"/>
      <c r="BE7" s="573"/>
      <c r="BF7" s="573"/>
      <c r="BG7" s="573"/>
      <c r="BH7" s="573"/>
      <c r="BI7" s="573"/>
      <c r="BJ7" s="573"/>
      <c r="BK7" s="573"/>
      <c r="BL7" s="573"/>
      <c r="BM7" s="573"/>
      <c r="BN7" s="573"/>
    </row>
    <row r="8" spans="2:66" s="6" customFormat="1" ht="8.2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</row>
    <row r="9" spans="1:66" s="6" customFormat="1" ht="12" customHeight="1">
      <c r="A9" s="583" t="s">
        <v>125</v>
      </c>
      <c r="B9" s="584"/>
      <c r="C9" s="584"/>
      <c r="D9" s="585"/>
      <c r="E9" s="583" t="s">
        <v>292</v>
      </c>
      <c r="F9" s="584"/>
      <c r="G9" s="584"/>
      <c r="H9" s="584"/>
      <c r="I9" s="584"/>
      <c r="J9" s="584"/>
      <c r="K9" s="584"/>
      <c r="L9" s="584"/>
      <c r="M9" s="584"/>
      <c r="N9" s="584"/>
      <c r="O9" s="584"/>
      <c r="P9" s="584"/>
      <c r="Q9" s="584"/>
      <c r="R9" s="584"/>
      <c r="S9" s="584"/>
      <c r="T9" s="584"/>
      <c r="U9" s="584"/>
      <c r="V9" s="584"/>
      <c r="W9" s="584"/>
      <c r="X9" s="584"/>
      <c r="Y9" s="584"/>
      <c r="Z9" s="584"/>
      <c r="AA9" s="584"/>
      <c r="AB9" s="584"/>
      <c r="AC9" s="584"/>
      <c r="AD9" s="584"/>
      <c r="AE9" s="584"/>
      <c r="AF9" s="584"/>
      <c r="AG9" s="584"/>
      <c r="AH9" s="584"/>
      <c r="AI9" s="584"/>
      <c r="AJ9" s="584"/>
      <c r="AK9" s="585"/>
      <c r="AL9" s="583" t="s">
        <v>629</v>
      </c>
      <c r="AM9" s="584"/>
      <c r="AN9" s="584"/>
      <c r="AO9" s="584"/>
      <c r="AP9" s="584"/>
      <c r="AQ9" s="584"/>
      <c r="AR9" s="584"/>
      <c r="AS9" s="584"/>
      <c r="AT9" s="585"/>
      <c r="AU9" s="583" t="s">
        <v>345</v>
      </c>
      <c r="AV9" s="584"/>
      <c r="AW9" s="584"/>
      <c r="AX9" s="584"/>
      <c r="AY9" s="584"/>
      <c r="AZ9" s="584"/>
      <c r="BA9" s="584"/>
      <c r="BB9" s="584"/>
      <c r="BC9" s="585"/>
      <c r="BD9" s="583" t="s">
        <v>293</v>
      </c>
      <c r="BE9" s="584"/>
      <c r="BF9" s="584"/>
      <c r="BG9" s="584"/>
      <c r="BH9" s="584"/>
      <c r="BI9" s="584"/>
      <c r="BJ9" s="584"/>
      <c r="BK9" s="584"/>
      <c r="BL9" s="584"/>
      <c r="BM9" s="585"/>
      <c r="BN9" s="845" t="s">
        <v>347</v>
      </c>
    </row>
    <row r="10" spans="1:66" s="6" customFormat="1" ht="12" customHeight="1">
      <c r="A10" s="589"/>
      <c r="B10" s="590"/>
      <c r="C10" s="590"/>
      <c r="D10" s="591"/>
      <c r="E10" s="589"/>
      <c r="F10" s="590"/>
      <c r="G10" s="590"/>
      <c r="H10" s="590"/>
      <c r="I10" s="590"/>
      <c r="J10" s="590"/>
      <c r="K10" s="590"/>
      <c r="L10" s="590"/>
      <c r="M10" s="590"/>
      <c r="N10" s="590"/>
      <c r="O10" s="590"/>
      <c r="P10" s="590"/>
      <c r="Q10" s="590"/>
      <c r="R10" s="590"/>
      <c r="S10" s="590"/>
      <c r="T10" s="590"/>
      <c r="U10" s="590"/>
      <c r="V10" s="590"/>
      <c r="W10" s="590"/>
      <c r="X10" s="590"/>
      <c r="Y10" s="590"/>
      <c r="Z10" s="590"/>
      <c r="AA10" s="590"/>
      <c r="AB10" s="590"/>
      <c r="AC10" s="590"/>
      <c r="AD10" s="590"/>
      <c r="AE10" s="590"/>
      <c r="AF10" s="590"/>
      <c r="AG10" s="590"/>
      <c r="AH10" s="590"/>
      <c r="AI10" s="590"/>
      <c r="AJ10" s="590"/>
      <c r="AK10" s="591"/>
      <c r="AL10" s="589"/>
      <c r="AM10" s="590"/>
      <c r="AN10" s="590"/>
      <c r="AO10" s="590"/>
      <c r="AP10" s="590"/>
      <c r="AQ10" s="590"/>
      <c r="AR10" s="590"/>
      <c r="AS10" s="590"/>
      <c r="AT10" s="591"/>
      <c r="AU10" s="589"/>
      <c r="AV10" s="590"/>
      <c r="AW10" s="590"/>
      <c r="AX10" s="590"/>
      <c r="AY10" s="590"/>
      <c r="AZ10" s="590"/>
      <c r="BA10" s="590"/>
      <c r="BB10" s="590"/>
      <c r="BC10" s="591"/>
      <c r="BD10" s="589"/>
      <c r="BE10" s="590"/>
      <c r="BF10" s="590"/>
      <c r="BG10" s="590"/>
      <c r="BH10" s="590"/>
      <c r="BI10" s="590"/>
      <c r="BJ10" s="590"/>
      <c r="BK10" s="590"/>
      <c r="BL10" s="590"/>
      <c r="BM10" s="591"/>
      <c r="BN10" s="847"/>
    </row>
    <row r="11" spans="1:66" s="6" customFormat="1" ht="12" customHeight="1">
      <c r="A11" s="553">
        <v>1</v>
      </c>
      <c r="B11" s="554"/>
      <c r="C11" s="554"/>
      <c r="D11" s="555"/>
      <c r="E11" s="553">
        <v>2</v>
      </c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4"/>
      <c r="AC11" s="554"/>
      <c r="AD11" s="554"/>
      <c r="AE11" s="554"/>
      <c r="AF11" s="554"/>
      <c r="AG11" s="554"/>
      <c r="AH11" s="554"/>
      <c r="AI11" s="554"/>
      <c r="AJ11" s="554"/>
      <c r="AK11" s="555"/>
      <c r="AL11" s="928">
        <v>3</v>
      </c>
      <c r="AM11" s="929"/>
      <c r="AN11" s="929"/>
      <c r="AO11" s="929"/>
      <c r="AP11" s="929"/>
      <c r="AQ11" s="929"/>
      <c r="AR11" s="929"/>
      <c r="AS11" s="929"/>
      <c r="AT11" s="930"/>
      <c r="AU11" s="553">
        <v>4</v>
      </c>
      <c r="AV11" s="554"/>
      <c r="AW11" s="554"/>
      <c r="AX11" s="554"/>
      <c r="AY11" s="554"/>
      <c r="AZ11" s="554"/>
      <c r="BA11" s="554"/>
      <c r="BB11" s="554"/>
      <c r="BC11" s="555"/>
      <c r="BD11" s="553">
        <v>5</v>
      </c>
      <c r="BE11" s="554"/>
      <c r="BF11" s="554"/>
      <c r="BG11" s="554"/>
      <c r="BH11" s="554"/>
      <c r="BI11" s="554"/>
      <c r="BJ11" s="554"/>
      <c r="BK11" s="554"/>
      <c r="BL11" s="554"/>
      <c r="BM11" s="555"/>
      <c r="BN11" s="69">
        <v>6</v>
      </c>
    </row>
    <row r="12" spans="1:66" s="6" customFormat="1" ht="18" customHeight="1">
      <c r="A12" s="693">
        <v>1</v>
      </c>
      <c r="B12" s="694"/>
      <c r="C12" s="694"/>
      <c r="D12" s="695"/>
      <c r="E12" s="934" t="s">
        <v>510</v>
      </c>
      <c r="F12" s="935"/>
      <c r="G12" s="935"/>
      <c r="H12" s="935"/>
      <c r="I12" s="935"/>
      <c r="J12" s="935"/>
      <c r="K12" s="935"/>
      <c r="L12" s="935"/>
      <c r="M12" s="935"/>
      <c r="N12" s="935"/>
      <c r="O12" s="935"/>
      <c r="P12" s="935"/>
      <c r="Q12" s="935"/>
      <c r="R12" s="935"/>
      <c r="S12" s="935"/>
      <c r="T12" s="935"/>
      <c r="U12" s="935"/>
      <c r="V12" s="935"/>
      <c r="W12" s="935"/>
      <c r="X12" s="935"/>
      <c r="Y12" s="935"/>
      <c r="Z12" s="935"/>
      <c r="AA12" s="935"/>
      <c r="AB12" s="935"/>
      <c r="AC12" s="935"/>
      <c r="AD12" s="935"/>
      <c r="AE12" s="935"/>
      <c r="AF12" s="935"/>
      <c r="AG12" s="935"/>
      <c r="AH12" s="935"/>
      <c r="AI12" s="935"/>
      <c r="AJ12" s="935"/>
      <c r="AK12" s="936"/>
      <c r="AL12" s="693">
        <v>0</v>
      </c>
      <c r="AM12" s="694"/>
      <c r="AN12" s="694"/>
      <c r="AO12" s="694"/>
      <c r="AP12" s="694"/>
      <c r="AQ12" s="694"/>
      <c r="AR12" s="694"/>
      <c r="AS12" s="694"/>
      <c r="AT12" s="695"/>
      <c r="AU12" s="693">
        <v>0</v>
      </c>
      <c r="AV12" s="694"/>
      <c r="AW12" s="694"/>
      <c r="AX12" s="694"/>
      <c r="AY12" s="694"/>
      <c r="AZ12" s="694"/>
      <c r="BA12" s="694"/>
      <c r="BB12" s="694"/>
      <c r="BC12" s="695"/>
      <c r="BD12" s="931">
        <v>0</v>
      </c>
      <c r="BE12" s="932"/>
      <c r="BF12" s="932"/>
      <c r="BG12" s="932"/>
      <c r="BH12" s="932"/>
      <c r="BI12" s="932"/>
      <c r="BJ12" s="932"/>
      <c r="BK12" s="932"/>
      <c r="BL12" s="932"/>
      <c r="BM12" s="933"/>
      <c r="BN12" s="70">
        <f>AL12*AU12*BD12</f>
        <v>0</v>
      </c>
    </row>
    <row r="13" spans="1:66" s="6" customFormat="1" ht="47.25" customHeight="1">
      <c r="A13" s="693">
        <v>2</v>
      </c>
      <c r="B13" s="694"/>
      <c r="C13" s="694"/>
      <c r="D13" s="695"/>
      <c r="E13" s="937" t="s">
        <v>799</v>
      </c>
      <c r="F13" s="938"/>
      <c r="G13" s="938"/>
      <c r="H13" s="938"/>
      <c r="I13" s="938"/>
      <c r="J13" s="938"/>
      <c r="K13" s="938"/>
      <c r="L13" s="938"/>
      <c r="M13" s="938"/>
      <c r="N13" s="938"/>
      <c r="O13" s="938"/>
      <c r="P13" s="938"/>
      <c r="Q13" s="938"/>
      <c r="R13" s="938"/>
      <c r="S13" s="938"/>
      <c r="T13" s="938"/>
      <c r="U13" s="938"/>
      <c r="V13" s="938"/>
      <c r="W13" s="938"/>
      <c r="X13" s="938"/>
      <c r="Y13" s="938"/>
      <c r="Z13" s="938"/>
      <c r="AA13" s="938"/>
      <c r="AB13" s="938"/>
      <c r="AC13" s="938"/>
      <c r="AD13" s="938"/>
      <c r="AE13" s="938"/>
      <c r="AF13" s="938"/>
      <c r="AG13" s="938"/>
      <c r="AH13" s="938"/>
      <c r="AI13" s="938"/>
      <c r="AJ13" s="938"/>
      <c r="AK13" s="939"/>
      <c r="AL13" s="940">
        <v>1</v>
      </c>
      <c r="AM13" s="941"/>
      <c r="AN13" s="941"/>
      <c r="AO13" s="941"/>
      <c r="AP13" s="941"/>
      <c r="AQ13" s="941"/>
      <c r="AR13" s="941"/>
      <c r="AS13" s="941"/>
      <c r="AT13" s="942"/>
      <c r="AU13" s="940">
        <v>8</v>
      </c>
      <c r="AV13" s="941"/>
      <c r="AW13" s="941"/>
      <c r="AX13" s="941"/>
      <c r="AY13" s="941"/>
      <c r="AZ13" s="941"/>
      <c r="BA13" s="941"/>
      <c r="BB13" s="941"/>
      <c r="BC13" s="942"/>
      <c r="BD13" s="943">
        <v>600</v>
      </c>
      <c r="BE13" s="944"/>
      <c r="BF13" s="944"/>
      <c r="BG13" s="944"/>
      <c r="BH13" s="944"/>
      <c r="BI13" s="944"/>
      <c r="BJ13" s="944"/>
      <c r="BK13" s="944"/>
      <c r="BL13" s="944"/>
      <c r="BM13" s="945"/>
      <c r="BN13" s="208">
        <f>AL13*AU13*BD13</f>
        <v>4800</v>
      </c>
    </row>
    <row r="14" spans="1:66" s="6" customFormat="1" ht="16.5" customHeight="1">
      <c r="A14" s="924"/>
      <c r="B14" s="925"/>
      <c r="C14" s="925"/>
      <c r="D14" s="926"/>
      <c r="E14" s="603" t="s">
        <v>7</v>
      </c>
      <c r="F14" s="604"/>
      <c r="G14" s="604"/>
      <c r="H14" s="604"/>
      <c r="I14" s="604"/>
      <c r="J14" s="604"/>
      <c r="K14" s="604"/>
      <c r="L14" s="604"/>
      <c r="M14" s="604"/>
      <c r="N14" s="604"/>
      <c r="O14" s="604"/>
      <c r="P14" s="604"/>
      <c r="Q14" s="604"/>
      <c r="R14" s="604"/>
      <c r="S14" s="604"/>
      <c r="T14" s="604"/>
      <c r="U14" s="604"/>
      <c r="V14" s="604"/>
      <c r="W14" s="604"/>
      <c r="X14" s="604"/>
      <c r="Y14" s="604"/>
      <c r="Z14" s="604"/>
      <c r="AA14" s="604"/>
      <c r="AB14" s="604"/>
      <c r="AC14" s="604"/>
      <c r="AD14" s="604"/>
      <c r="AE14" s="604"/>
      <c r="AF14" s="604"/>
      <c r="AG14" s="604"/>
      <c r="AH14" s="604"/>
      <c r="AI14" s="604"/>
      <c r="AJ14" s="604"/>
      <c r="AK14" s="605"/>
      <c r="AL14" s="749"/>
      <c r="AM14" s="750"/>
      <c r="AN14" s="750"/>
      <c r="AO14" s="750"/>
      <c r="AP14" s="750"/>
      <c r="AQ14" s="750"/>
      <c r="AR14" s="750"/>
      <c r="AS14" s="750"/>
      <c r="AT14" s="751"/>
      <c r="AU14" s="749"/>
      <c r="AV14" s="750"/>
      <c r="AW14" s="750"/>
      <c r="AX14" s="750"/>
      <c r="AY14" s="750"/>
      <c r="AZ14" s="750"/>
      <c r="BA14" s="750"/>
      <c r="BB14" s="750"/>
      <c r="BC14" s="751"/>
      <c r="BD14" s="815"/>
      <c r="BE14" s="927"/>
      <c r="BF14" s="927"/>
      <c r="BG14" s="927"/>
      <c r="BH14" s="927"/>
      <c r="BI14" s="927"/>
      <c r="BJ14" s="927"/>
      <c r="BK14" s="927"/>
      <c r="BL14" s="927"/>
      <c r="BM14" s="816"/>
      <c r="BN14" s="100">
        <f>SUM(BN13:BN13)</f>
        <v>4800</v>
      </c>
    </row>
    <row r="15" spans="1:66" s="6" customFormat="1" ht="21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</row>
    <row r="16" spans="1:66" s="6" customFormat="1" ht="18" customHeight="1">
      <c r="A16" s="561" t="s">
        <v>666</v>
      </c>
      <c r="B16" s="561"/>
      <c r="C16" s="561"/>
      <c r="D16" s="561"/>
      <c r="E16" s="561"/>
      <c r="F16" s="561"/>
      <c r="G16" s="561"/>
      <c r="H16" s="561"/>
      <c r="I16" s="561"/>
      <c r="J16" s="561"/>
      <c r="K16" s="561"/>
      <c r="L16" s="561"/>
      <c r="M16" s="561"/>
      <c r="N16" s="561"/>
      <c r="O16" s="561"/>
      <c r="P16" s="561"/>
      <c r="Q16" s="561"/>
      <c r="R16" s="561"/>
      <c r="S16" s="561"/>
      <c r="T16" s="561"/>
      <c r="U16" s="561"/>
      <c r="V16" s="561"/>
      <c r="W16" s="561"/>
      <c r="X16" s="561"/>
      <c r="Y16" s="561"/>
      <c r="Z16" s="561"/>
      <c r="AA16" s="561"/>
      <c r="AB16" s="561"/>
      <c r="AC16" s="561"/>
      <c r="AD16" s="561"/>
      <c r="AE16" s="561"/>
      <c r="AF16" s="561"/>
      <c r="AG16" s="561"/>
      <c r="AH16" s="561"/>
      <c r="AI16" s="561"/>
      <c r="AJ16" s="561"/>
      <c r="AK16" s="561"/>
      <c r="AL16" s="561"/>
      <c r="AM16" s="561"/>
      <c r="AN16" s="561"/>
      <c r="AO16" s="561"/>
      <c r="AP16" s="561"/>
      <c r="AQ16" s="561"/>
      <c r="AR16" s="561"/>
      <c r="AS16" s="561"/>
      <c r="AT16" s="561"/>
      <c r="AU16" s="561"/>
      <c r="AV16" s="561"/>
      <c r="AW16" s="561"/>
      <c r="AX16" s="561"/>
      <c r="AY16" s="561"/>
      <c r="AZ16" s="561"/>
      <c r="BA16" s="561"/>
      <c r="BB16" s="561"/>
      <c r="BC16" s="561"/>
      <c r="BD16" s="561"/>
      <c r="BE16" s="561"/>
      <c r="BF16" s="561"/>
      <c r="BG16" s="561"/>
      <c r="BH16" s="561"/>
      <c r="BI16" s="561"/>
      <c r="BJ16" s="561"/>
      <c r="BK16" s="561"/>
      <c r="BL16" s="561"/>
      <c r="BM16" s="561"/>
      <c r="BN16" s="561"/>
    </row>
    <row r="17" spans="1:66" s="6" customFormat="1" ht="12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spans="1:66" s="6" customFormat="1" ht="15.75">
      <c r="A18" s="6" t="s">
        <v>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780" t="s">
        <v>73</v>
      </c>
      <c r="T18" s="780"/>
      <c r="U18" s="780"/>
      <c r="V18" s="780"/>
      <c r="W18" s="780"/>
      <c r="X18" s="780"/>
      <c r="Y18" s="780"/>
      <c r="Z18" s="780"/>
      <c r="AA18" s="780"/>
      <c r="AB18" s="780"/>
      <c r="AC18" s="780"/>
      <c r="AD18" s="780"/>
      <c r="AE18" s="780"/>
      <c r="AF18" s="780"/>
      <c r="AG18" s="780"/>
      <c r="AH18" s="780"/>
      <c r="AI18" s="780"/>
      <c r="AJ18" s="780"/>
      <c r="AK18" s="780"/>
      <c r="AL18" s="780"/>
      <c r="AM18" s="780"/>
      <c r="AN18" s="780"/>
      <c r="AO18" s="780"/>
      <c r="AP18" s="780"/>
      <c r="AQ18" s="780"/>
      <c r="AR18" s="780"/>
      <c r="AS18" s="780"/>
      <c r="AT18" s="780"/>
      <c r="AU18" s="780"/>
      <c r="AV18" s="780"/>
      <c r="AW18" s="780"/>
      <c r="AX18" s="780"/>
      <c r="AY18" s="780"/>
      <c r="AZ18" s="780"/>
      <c r="BA18" s="780"/>
      <c r="BB18" s="780"/>
      <c r="BC18" s="780"/>
      <c r="BD18" s="780"/>
      <c r="BE18" s="780"/>
      <c r="BF18" s="780"/>
      <c r="BG18" s="780"/>
      <c r="BH18" s="780"/>
      <c r="BI18" s="780"/>
      <c r="BJ18" s="780"/>
      <c r="BK18" s="780"/>
      <c r="BL18" s="780"/>
      <c r="BM18" s="780"/>
      <c r="BN18" s="780"/>
    </row>
    <row r="19" spans="1:66" s="6" customFormat="1" ht="15.75">
      <c r="A19" s="6" t="s">
        <v>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604" t="s">
        <v>74</v>
      </c>
      <c r="AI19" s="604"/>
      <c r="AJ19" s="604"/>
      <c r="AK19" s="604"/>
      <c r="AL19" s="604"/>
      <c r="AM19" s="604"/>
      <c r="AN19" s="604"/>
      <c r="AO19" s="604"/>
      <c r="AP19" s="604"/>
      <c r="AQ19" s="604"/>
      <c r="AR19" s="604"/>
      <c r="AS19" s="604"/>
      <c r="AT19" s="604"/>
      <c r="AU19" s="604"/>
      <c r="AV19" s="604"/>
      <c r="AW19" s="604"/>
      <c r="AX19" s="604"/>
      <c r="AY19" s="604"/>
      <c r="AZ19" s="604"/>
      <c r="BA19" s="604"/>
      <c r="BB19" s="604"/>
      <c r="BC19" s="604"/>
      <c r="BD19" s="604"/>
      <c r="BE19" s="604"/>
      <c r="BF19" s="604"/>
      <c r="BG19" s="604"/>
      <c r="BH19" s="604"/>
      <c r="BI19" s="604"/>
      <c r="BJ19" s="604"/>
      <c r="BK19" s="604"/>
      <c r="BL19" s="604"/>
      <c r="BM19" s="604"/>
      <c r="BN19" s="604"/>
    </row>
    <row r="20" spans="1:66" s="9" customFormat="1" ht="9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</row>
    <row r="21" spans="1:66" ht="12.75">
      <c r="A21" s="461" t="s">
        <v>4</v>
      </c>
      <c r="B21" s="462"/>
      <c r="C21" s="462"/>
      <c r="D21" s="463"/>
      <c r="E21" s="557" t="s">
        <v>9</v>
      </c>
      <c r="F21" s="557"/>
      <c r="G21" s="557"/>
      <c r="H21" s="557"/>
      <c r="I21" s="557"/>
      <c r="J21" s="557"/>
      <c r="K21" s="557"/>
      <c r="L21" s="557"/>
      <c r="M21" s="557"/>
      <c r="N21" s="557"/>
      <c r="O21" s="557"/>
      <c r="P21" s="557"/>
      <c r="Q21" s="557"/>
      <c r="R21" s="557"/>
      <c r="S21" s="557"/>
      <c r="T21" s="557"/>
      <c r="U21" s="557"/>
      <c r="V21" s="557"/>
      <c r="W21" s="557"/>
      <c r="X21" s="557"/>
      <c r="Y21" s="557"/>
      <c r="Z21" s="557"/>
      <c r="AA21" s="557"/>
      <c r="AB21" s="557"/>
      <c r="AC21" s="557"/>
      <c r="AD21" s="557"/>
      <c r="AE21" s="557"/>
      <c r="AF21" s="557"/>
      <c r="AG21" s="557"/>
      <c r="AH21" s="557"/>
      <c r="AI21" s="557"/>
      <c r="AJ21" s="557"/>
      <c r="AK21" s="557"/>
      <c r="AL21" s="557"/>
      <c r="AM21" s="557"/>
      <c r="AN21" s="557"/>
      <c r="AO21" s="557"/>
      <c r="AP21" s="557"/>
      <c r="AQ21" s="557"/>
      <c r="AR21" s="557"/>
      <c r="AS21" s="557"/>
      <c r="AT21" s="557"/>
      <c r="AU21" s="557"/>
      <c r="AV21" s="557"/>
      <c r="AW21" s="557"/>
      <c r="AX21" s="557"/>
      <c r="AY21" s="557"/>
      <c r="AZ21" s="571" t="s">
        <v>359</v>
      </c>
      <c r="BA21" s="571"/>
      <c r="BB21" s="571"/>
      <c r="BC21" s="571"/>
      <c r="BD21" s="571"/>
      <c r="BE21" s="571"/>
      <c r="BF21" s="571"/>
      <c r="BG21" s="571"/>
      <c r="BH21" s="557" t="s">
        <v>155</v>
      </c>
      <c r="BI21" s="557"/>
      <c r="BJ21" s="557"/>
      <c r="BK21" s="557"/>
      <c r="BL21" s="557"/>
      <c r="BM21" s="557"/>
      <c r="BN21" s="101" t="s">
        <v>42</v>
      </c>
    </row>
    <row r="22" spans="1:66" ht="12.75">
      <c r="A22" s="577" t="s">
        <v>5</v>
      </c>
      <c r="B22" s="578"/>
      <c r="C22" s="578"/>
      <c r="D22" s="579"/>
      <c r="E22" s="557"/>
      <c r="F22" s="557"/>
      <c r="G22" s="557"/>
      <c r="H22" s="557"/>
      <c r="I22" s="557"/>
      <c r="J22" s="557"/>
      <c r="K22" s="557"/>
      <c r="L22" s="557"/>
      <c r="M22" s="557"/>
      <c r="N22" s="557"/>
      <c r="O22" s="557"/>
      <c r="P22" s="557"/>
      <c r="Q22" s="557"/>
      <c r="R22" s="557"/>
      <c r="S22" s="557"/>
      <c r="T22" s="557"/>
      <c r="U22" s="557"/>
      <c r="V22" s="557"/>
      <c r="W22" s="557"/>
      <c r="X22" s="557"/>
      <c r="Y22" s="557"/>
      <c r="Z22" s="557"/>
      <c r="AA22" s="557"/>
      <c r="AB22" s="557"/>
      <c r="AC22" s="557"/>
      <c r="AD22" s="557"/>
      <c r="AE22" s="557"/>
      <c r="AF22" s="557"/>
      <c r="AG22" s="557"/>
      <c r="AH22" s="557"/>
      <c r="AI22" s="557"/>
      <c r="AJ22" s="557"/>
      <c r="AK22" s="557"/>
      <c r="AL22" s="557"/>
      <c r="AM22" s="557"/>
      <c r="AN22" s="557"/>
      <c r="AO22" s="557"/>
      <c r="AP22" s="557"/>
      <c r="AQ22" s="557"/>
      <c r="AR22" s="557"/>
      <c r="AS22" s="557"/>
      <c r="AT22" s="557"/>
      <c r="AU22" s="557"/>
      <c r="AV22" s="557"/>
      <c r="AW22" s="557"/>
      <c r="AX22" s="557"/>
      <c r="AY22" s="557"/>
      <c r="AZ22" s="571"/>
      <c r="BA22" s="571"/>
      <c r="BB22" s="571"/>
      <c r="BC22" s="571"/>
      <c r="BD22" s="571"/>
      <c r="BE22" s="571"/>
      <c r="BF22" s="571"/>
      <c r="BG22" s="571"/>
      <c r="BH22" s="557"/>
      <c r="BI22" s="557"/>
      <c r="BJ22" s="557"/>
      <c r="BK22" s="557"/>
      <c r="BL22" s="557"/>
      <c r="BM22" s="557"/>
      <c r="BN22" s="102" t="s">
        <v>58</v>
      </c>
    </row>
    <row r="23" spans="1:66" ht="12.75">
      <c r="A23" s="574"/>
      <c r="B23" s="575"/>
      <c r="C23" s="575"/>
      <c r="D23" s="576"/>
      <c r="E23" s="557"/>
      <c r="F23" s="557"/>
      <c r="G23" s="557"/>
      <c r="H23" s="557"/>
      <c r="I23" s="557"/>
      <c r="J23" s="557"/>
      <c r="K23" s="557"/>
      <c r="L23" s="557"/>
      <c r="M23" s="557"/>
      <c r="N23" s="557"/>
      <c r="O23" s="557"/>
      <c r="P23" s="557"/>
      <c r="Q23" s="557"/>
      <c r="R23" s="557"/>
      <c r="S23" s="557"/>
      <c r="T23" s="557"/>
      <c r="U23" s="557"/>
      <c r="V23" s="557"/>
      <c r="W23" s="557"/>
      <c r="X23" s="557"/>
      <c r="Y23" s="557"/>
      <c r="Z23" s="557"/>
      <c r="AA23" s="557"/>
      <c r="AB23" s="557"/>
      <c r="AC23" s="557"/>
      <c r="AD23" s="557"/>
      <c r="AE23" s="557"/>
      <c r="AF23" s="557"/>
      <c r="AG23" s="557"/>
      <c r="AH23" s="557"/>
      <c r="AI23" s="557"/>
      <c r="AJ23" s="557"/>
      <c r="AK23" s="557"/>
      <c r="AL23" s="557"/>
      <c r="AM23" s="557"/>
      <c r="AN23" s="557"/>
      <c r="AO23" s="557"/>
      <c r="AP23" s="557"/>
      <c r="AQ23" s="557"/>
      <c r="AR23" s="557"/>
      <c r="AS23" s="557"/>
      <c r="AT23" s="557"/>
      <c r="AU23" s="557"/>
      <c r="AV23" s="557"/>
      <c r="AW23" s="557"/>
      <c r="AX23" s="557"/>
      <c r="AY23" s="557"/>
      <c r="AZ23" s="571"/>
      <c r="BA23" s="571"/>
      <c r="BB23" s="571"/>
      <c r="BC23" s="571"/>
      <c r="BD23" s="571"/>
      <c r="BE23" s="571"/>
      <c r="BF23" s="571"/>
      <c r="BG23" s="571"/>
      <c r="BH23" s="557"/>
      <c r="BI23" s="557"/>
      <c r="BJ23" s="557"/>
      <c r="BK23" s="557"/>
      <c r="BL23" s="557"/>
      <c r="BM23" s="557"/>
      <c r="BN23" s="103"/>
    </row>
    <row r="24" spans="1:66" ht="12.75">
      <c r="A24" s="553">
        <v>1</v>
      </c>
      <c r="B24" s="554"/>
      <c r="C24" s="554"/>
      <c r="D24" s="555"/>
      <c r="E24" s="778">
        <v>2</v>
      </c>
      <c r="F24" s="778"/>
      <c r="G24" s="778"/>
      <c r="H24" s="778"/>
      <c r="I24" s="778"/>
      <c r="J24" s="778"/>
      <c r="K24" s="778"/>
      <c r="L24" s="778"/>
      <c r="M24" s="778"/>
      <c r="N24" s="778"/>
      <c r="O24" s="778"/>
      <c r="P24" s="778"/>
      <c r="Q24" s="778"/>
      <c r="R24" s="778"/>
      <c r="S24" s="778"/>
      <c r="T24" s="778"/>
      <c r="U24" s="778"/>
      <c r="V24" s="778"/>
      <c r="W24" s="778"/>
      <c r="X24" s="778"/>
      <c r="Y24" s="778"/>
      <c r="Z24" s="778"/>
      <c r="AA24" s="778"/>
      <c r="AB24" s="778"/>
      <c r="AC24" s="778"/>
      <c r="AD24" s="778"/>
      <c r="AE24" s="778"/>
      <c r="AF24" s="778"/>
      <c r="AG24" s="778"/>
      <c r="AH24" s="778"/>
      <c r="AI24" s="778"/>
      <c r="AJ24" s="778"/>
      <c r="AK24" s="778"/>
      <c r="AL24" s="778"/>
      <c r="AM24" s="778"/>
      <c r="AN24" s="778"/>
      <c r="AO24" s="778"/>
      <c r="AP24" s="778"/>
      <c r="AQ24" s="778"/>
      <c r="AR24" s="778"/>
      <c r="AS24" s="778"/>
      <c r="AT24" s="778"/>
      <c r="AU24" s="778"/>
      <c r="AV24" s="778"/>
      <c r="AW24" s="778"/>
      <c r="AX24" s="778"/>
      <c r="AY24" s="778"/>
      <c r="AZ24" s="778">
        <v>3</v>
      </c>
      <c r="BA24" s="778"/>
      <c r="BB24" s="778"/>
      <c r="BC24" s="778"/>
      <c r="BD24" s="778"/>
      <c r="BE24" s="778"/>
      <c r="BF24" s="778"/>
      <c r="BG24" s="778"/>
      <c r="BH24" s="778">
        <v>4</v>
      </c>
      <c r="BI24" s="778"/>
      <c r="BJ24" s="778"/>
      <c r="BK24" s="778"/>
      <c r="BL24" s="778"/>
      <c r="BM24" s="778"/>
      <c r="BN24" s="69">
        <v>5</v>
      </c>
    </row>
    <row r="25" spans="1:66" s="218" customFormat="1" ht="15.75">
      <c r="A25" s="940">
        <v>1</v>
      </c>
      <c r="B25" s="941"/>
      <c r="C25" s="941"/>
      <c r="D25" s="942"/>
      <c r="E25" s="898" t="s">
        <v>360</v>
      </c>
      <c r="F25" s="898"/>
      <c r="G25" s="898"/>
      <c r="H25" s="898"/>
      <c r="I25" s="898"/>
      <c r="J25" s="898"/>
      <c r="K25" s="898"/>
      <c r="L25" s="898"/>
      <c r="M25" s="898"/>
      <c r="N25" s="898"/>
      <c r="O25" s="898"/>
      <c r="P25" s="898"/>
      <c r="Q25" s="898"/>
      <c r="R25" s="898"/>
      <c r="S25" s="898"/>
      <c r="T25" s="898"/>
      <c r="U25" s="898"/>
      <c r="V25" s="898"/>
      <c r="W25" s="898"/>
      <c r="X25" s="898"/>
      <c r="Y25" s="898"/>
      <c r="Z25" s="898"/>
      <c r="AA25" s="898"/>
      <c r="AB25" s="898"/>
      <c r="AC25" s="898"/>
      <c r="AD25" s="898"/>
      <c r="AE25" s="898"/>
      <c r="AF25" s="898"/>
      <c r="AG25" s="898"/>
      <c r="AH25" s="898"/>
      <c r="AI25" s="898"/>
      <c r="AJ25" s="898"/>
      <c r="AK25" s="898"/>
      <c r="AL25" s="898"/>
      <c r="AM25" s="898"/>
      <c r="AN25" s="898"/>
      <c r="AO25" s="898"/>
      <c r="AP25" s="898"/>
      <c r="AQ25" s="898"/>
      <c r="AR25" s="898"/>
      <c r="AS25" s="898"/>
      <c r="AT25" s="898"/>
      <c r="AU25" s="898"/>
      <c r="AV25" s="898"/>
      <c r="AW25" s="898"/>
      <c r="AX25" s="898"/>
      <c r="AY25" s="898"/>
      <c r="AZ25" s="782"/>
      <c r="BA25" s="782"/>
      <c r="BB25" s="782"/>
      <c r="BC25" s="782"/>
      <c r="BD25" s="782"/>
      <c r="BE25" s="782"/>
      <c r="BF25" s="782"/>
      <c r="BG25" s="782"/>
      <c r="BH25" s="947"/>
      <c r="BI25" s="947"/>
      <c r="BJ25" s="947"/>
      <c r="BK25" s="947"/>
      <c r="BL25" s="947"/>
      <c r="BM25" s="947"/>
      <c r="BN25" s="235">
        <v>49000</v>
      </c>
    </row>
    <row r="26" spans="1:66" s="218" customFormat="1" ht="15.75">
      <c r="A26" s="940">
        <v>2</v>
      </c>
      <c r="B26" s="941"/>
      <c r="C26" s="941"/>
      <c r="D26" s="942"/>
      <c r="E26" s="898" t="s">
        <v>361</v>
      </c>
      <c r="F26" s="898"/>
      <c r="G26" s="898"/>
      <c r="H26" s="898"/>
      <c r="I26" s="898"/>
      <c r="J26" s="898"/>
      <c r="K26" s="898"/>
      <c r="L26" s="898"/>
      <c r="M26" s="898"/>
      <c r="N26" s="898"/>
      <c r="O26" s="898"/>
      <c r="P26" s="898"/>
      <c r="Q26" s="898"/>
      <c r="R26" s="898"/>
      <c r="S26" s="898"/>
      <c r="T26" s="898"/>
      <c r="U26" s="898"/>
      <c r="V26" s="898"/>
      <c r="W26" s="898"/>
      <c r="X26" s="898"/>
      <c r="Y26" s="898"/>
      <c r="Z26" s="898"/>
      <c r="AA26" s="898"/>
      <c r="AB26" s="898"/>
      <c r="AC26" s="898"/>
      <c r="AD26" s="898"/>
      <c r="AE26" s="898"/>
      <c r="AF26" s="898"/>
      <c r="AG26" s="898"/>
      <c r="AH26" s="898"/>
      <c r="AI26" s="898"/>
      <c r="AJ26" s="898"/>
      <c r="AK26" s="898"/>
      <c r="AL26" s="898"/>
      <c r="AM26" s="898"/>
      <c r="AN26" s="898"/>
      <c r="AO26" s="898"/>
      <c r="AP26" s="898"/>
      <c r="AQ26" s="898"/>
      <c r="AR26" s="898"/>
      <c r="AS26" s="898"/>
      <c r="AT26" s="898"/>
      <c r="AU26" s="898"/>
      <c r="AV26" s="898"/>
      <c r="AW26" s="898"/>
      <c r="AX26" s="898"/>
      <c r="AY26" s="898"/>
      <c r="AZ26" s="782">
        <v>3</v>
      </c>
      <c r="BA26" s="782"/>
      <c r="BB26" s="782"/>
      <c r="BC26" s="782"/>
      <c r="BD26" s="782"/>
      <c r="BE26" s="782"/>
      <c r="BF26" s="782"/>
      <c r="BG26" s="782"/>
      <c r="BH26" s="947">
        <v>6500</v>
      </c>
      <c r="BI26" s="947"/>
      <c r="BJ26" s="947"/>
      <c r="BK26" s="947"/>
      <c r="BL26" s="947"/>
      <c r="BM26" s="947"/>
      <c r="BN26" s="235">
        <f>AZ26*BH26</f>
        <v>19500</v>
      </c>
    </row>
    <row r="27" spans="1:66" s="218" customFormat="1" ht="15.75">
      <c r="A27" s="940">
        <v>3</v>
      </c>
      <c r="B27" s="941"/>
      <c r="C27" s="941"/>
      <c r="D27" s="942"/>
      <c r="E27" s="898" t="s">
        <v>362</v>
      </c>
      <c r="F27" s="898"/>
      <c r="G27" s="898"/>
      <c r="H27" s="898"/>
      <c r="I27" s="898"/>
      <c r="J27" s="898"/>
      <c r="K27" s="898"/>
      <c r="L27" s="898"/>
      <c r="M27" s="898"/>
      <c r="N27" s="898"/>
      <c r="O27" s="898"/>
      <c r="P27" s="898"/>
      <c r="Q27" s="898"/>
      <c r="R27" s="898"/>
      <c r="S27" s="898"/>
      <c r="T27" s="898"/>
      <c r="U27" s="898"/>
      <c r="V27" s="898"/>
      <c r="W27" s="898"/>
      <c r="X27" s="898"/>
      <c r="Y27" s="898"/>
      <c r="Z27" s="898"/>
      <c r="AA27" s="898"/>
      <c r="AB27" s="898"/>
      <c r="AC27" s="898"/>
      <c r="AD27" s="898"/>
      <c r="AE27" s="898"/>
      <c r="AF27" s="898"/>
      <c r="AG27" s="898"/>
      <c r="AH27" s="898"/>
      <c r="AI27" s="898"/>
      <c r="AJ27" s="898"/>
      <c r="AK27" s="898"/>
      <c r="AL27" s="898"/>
      <c r="AM27" s="898"/>
      <c r="AN27" s="898"/>
      <c r="AO27" s="898"/>
      <c r="AP27" s="898"/>
      <c r="AQ27" s="898"/>
      <c r="AR27" s="898"/>
      <c r="AS27" s="898"/>
      <c r="AT27" s="898"/>
      <c r="AU27" s="898"/>
      <c r="AV27" s="898"/>
      <c r="AW27" s="898"/>
      <c r="AX27" s="898"/>
      <c r="AY27" s="898"/>
      <c r="AZ27" s="782">
        <v>1</v>
      </c>
      <c r="BA27" s="782"/>
      <c r="BB27" s="782"/>
      <c r="BC27" s="782"/>
      <c r="BD27" s="782"/>
      <c r="BE27" s="782"/>
      <c r="BF27" s="782"/>
      <c r="BG27" s="782"/>
      <c r="BH27" s="947">
        <v>2000</v>
      </c>
      <c r="BI27" s="947"/>
      <c r="BJ27" s="947"/>
      <c r="BK27" s="947"/>
      <c r="BL27" s="947"/>
      <c r="BM27" s="947"/>
      <c r="BN27" s="235">
        <v>2000</v>
      </c>
    </row>
    <row r="28" spans="1:66" s="218" customFormat="1" ht="15.75">
      <c r="A28" s="940">
        <v>4</v>
      </c>
      <c r="B28" s="941"/>
      <c r="C28" s="941"/>
      <c r="D28" s="942"/>
      <c r="E28" s="898" t="s">
        <v>989</v>
      </c>
      <c r="F28" s="898"/>
      <c r="G28" s="898"/>
      <c r="H28" s="898"/>
      <c r="I28" s="898"/>
      <c r="J28" s="898"/>
      <c r="K28" s="898"/>
      <c r="L28" s="898"/>
      <c r="M28" s="898"/>
      <c r="N28" s="898"/>
      <c r="O28" s="898"/>
      <c r="P28" s="898"/>
      <c r="Q28" s="898"/>
      <c r="R28" s="898"/>
      <c r="S28" s="898"/>
      <c r="T28" s="898"/>
      <c r="U28" s="898"/>
      <c r="V28" s="898"/>
      <c r="W28" s="898"/>
      <c r="X28" s="898"/>
      <c r="Y28" s="898"/>
      <c r="Z28" s="898"/>
      <c r="AA28" s="898"/>
      <c r="AB28" s="898"/>
      <c r="AC28" s="898"/>
      <c r="AD28" s="898"/>
      <c r="AE28" s="898"/>
      <c r="AF28" s="898"/>
      <c r="AG28" s="898"/>
      <c r="AH28" s="898"/>
      <c r="AI28" s="898"/>
      <c r="AJ28" s="898"/>
      <c r="AK28" s="898"/>
      <c r="AL28" s="898"/>
      <c r="AM28" s="898"/>
      <c r="AN28" s="898"/>
      <c r="AO28" s="898"/>
      <c r="AP28" s="898"/>
      <c r="AQ28" s="898"/>
      <c r="AR28" s="898"/>
      <c r="AS28" s="898"/>
      <c r="AT28" s="898"/>
      <c r="AU28" s="898"/>
      <c r="AV28" s="898"/>
      <c r="AW28" s="898"/>
      <c r="AX28" s="898"/>
      <c r="AY28" s="898"/>
      <c r="AZ28" s="782"/>
      <c r="BA28" s="782"/>
      <c r="BB28" s="782"/>
      <c r="BC28" s="782"/>
      <c r="BD28" s="782"/>
      <c r="BE28" s="782"/>
      <c r="BF28" s="782"/>
      <c r="BG28" s="782"/>
      <c r="BH28" s="947"/>
      <c r="BI28" s="947"/>
      <c r="BJ28" s="947"/>
      <c r="BK28" s="947"/>
      <c r="BL28" s="947"/>
      <c r="BM28" s="947"/>
      <c r="BN28" s="235">
        <v>12735</v>
      </c>
    </row>
    <row r="29" spans="1:66" s="218" customFormat="1" ht="15.75">
      <c r="A29" s="940">
        <v>5</v>
      </c>
      <c r="B29" s="941"/>
      <c r="C29" s="941"/>
      <c r="D29" s="942"/>
      <c r="E29" s="898" t="s">
        <v>990</v>
      </c>
      <c r="F29" s="898"/>
      <c r="G29" s="898"/>
      <c r="H29" s="898"/>
      <c r="I29" s="898"/>
      <c r="J29" s="898"/>
      <c r="K29" s="898"/>
      <c r="L29" s="898"/>
      <c r="M29" s="898"/>
      <c r="N29" s="898"/>
      <c r="O29" s="898"/>
      <c r="P29" s="898"/>
      <c r="Q29" s="898"/>
      <c r="R29" s="898"/>
      <c r="S29" s="898"/>
      <c r="T29" s="898"/>
      <c r="U29" s="898"/>
      <c r="V29" s="898"/>
      <c r="W29" s="898"/>
      <c r="X29" s="898"/>
      <c r="Y29" s="898"/>
      <c r="Z29" s="898"/>
      <c r="AA29" s="898"/>
      <c r="AB29" s="898"/>
      <c r="AC29" s="898"/>
      <c r="AD29" s="898"/>
      <c r="AE29" s="898"/>
      <c r="AF29" s="898"/>
      <c r="AG29" s="898"/>
      <c r="AH29" s="898"/>
      <c r="AI29" s="898"/>
      <c r="AJ29" s="898"/>
      <c r="AK29" s="898"/>
      <c r="AL29" s="898"/>
      <c r="AM29" s="898"/>
      <c r="AN29" s="898"/>
      <c r="AO29" s="898"/>
      <c r="AP29" s="898"/>
      <c r="AQ29" s="898"/>
      <c r="AR29" s="898"/>
      <c r="AS29" s="898"/>
      <c r="AT29" s="898"/>
      <c r="AU29" s="898"/>
      <c r="AV29" s="898"/>
      <c r="AW29" s="898"/>
      <c r="AX29" s="898"/>
      <c r="AY29" s="898"/>
      <c r="AZ29" s="782">
        <v>1</v>
      </c>
      <c r="BA29" s="782"/>
      <c r="BB29" s="782"/>
      <c r="BC29" s="782"/>
      <c r="BD29" s="782"/>
      <c r="BE29" s="782"/>
      <c r="BF29" s="782"/>
      <c r="BG29" s="782"/>
      <c r="BH29" s="947">
        <v>10000</v>
      </c>
      <c r="BI29" s="947"/>
      <c r="BJ29" s="947"/>
      <c r="BK29" s="947"/>
      <c r="BL29" s="947"/>
      <c r="BM29" s="947"/>
      <c r="BN29" s="235">
        <v>10000</v>
      </c>
    </row>
    <row r="30" spans="1:66" ht="15.75" hidden="1">
      <c r="A30" s="693">
        <v>6</v>
      </c>
      <c r="B30" s="694"/>
      <c r="C30" s="694"/>
      <c r="D30" s="695"/>
      <c r="E30" s="990" t="s">
        <v>994</v>
      </c>
      <c r="F30" s="990"/>
      <c r="G30" s="990"/>
      <c r="H30" s="990"/>
      <c r="I30" s="990"/>
      <c r="J30" s="990"/>
      <c r="K30" s="990"/>
      <c r="L30" s="990"/>
      <c r="M30" s="990"/>
      <c r="N30" s="990"/>
      <c r="O30" s="990"/>
      <c r="P30" s="990"/>
      <c r="Q30" s="990"/>
      <c r="R30" s="990"/>
      <c r="S30" s="990"/>
      <c r="T30" s="990"/>
      <c r="U30" s="990"/>
      <c r="V30" s="990"/>
      <c r="W30" s="990"/>
      <c r="X30" s="990"/>
      <c r="Y30" s="990"/>
      <c r="Z30" s="990"/>
      <c r="AA30" s="990"/>
      <c r="AB30" s="990"/>
      <c r="AC30" s="990"/>
      <c r="AD30" s="990"/>
      <c r="AE30" s="990"/>
      <c r="AF30" s="990"/>
      <c r="AG30" s="990"/>
      <c r="AH30" s="990"/>
      <c r="AI30" s="990"/>
      <c r="AJ30" s="990"/>
      <c r="AK30" s="990"/>
      <c r="AL30" s="990"/>
      <c r="AM30" s="990"/>
      <c r="AN30" s="990"/>
      <c r="AO30" s="990"/>
      <c r="AP30" s="990"/>
      <c r="AQ30" s="990"/>
      <c r="AR30" s="990"/>
      <c r="AS30" s="990"/>
      <c r="AT30" s="990"/>
      <c r="AU30" s="990"/>
      <c r="AV30" s="990"/>
      <c r="AW30" s="990"/>
      <c r="AX30" s="990"/>
      <c r="AY30" s="990"/>
      <c r="AZ30" s="989"/>
      <c r="BA30" s="989"/>
      <c r="BB30" s="989"/>
      <c r="BC30" s="989"/>
      <c r="BD30" s="989"/>
      <c r="BE30" s="989"/>
      <c r="BF30" s="989"/>
      <c r="BG30" s="989"/>
      <c r="BH30" s="991"/>
      <c r="BI30" s="991"/>
      <c r="BJ30" s="991"/>
      <c r="BK30" s="991"/>
      <c r="BL30" s="991"/>
      <c r="BM30" s="991"/>
      <c r="BN30" s="251"/>
    </row>
    <row r="31" spans="1:66" s="218" customFormat="1" ht="15.75">
      <c r="A31" s="940">
        <v>4</v>
      </c>
      <c r="B31" s="941"/>
      <c r="C31" s="941"/>
      <c r="D31" s="942"/>
      <c r="E31" s="898" t="s">
        <v>991</v>
      </c>
      <c r="F31" s="898"/>
      <c r="G31" s="898"/>
      <c r="H31" s="898"/>
      <c r="I31" s="898"/>
      <c r="J31" s="898"/>
      <c r="K31" s="898"/>
      <c r="L31" s="898"/>
      <c r="M31" s="898"/>
      <c r="N31" s="898"/>
      <c r="O31" s="898"/>
      <c r="P31" s="898"/>
      <c r="Q31" s="898"/>
      <c r="R31" s="898"/>
      <c r="S31" s="898"/>
      <c r="T31" s="898"/>
      <c r="U31" s="898"/>
      <c r="V31" s="898"/>
      <c r="W31" s="898"/>
      <c r="X31" s="898"/>
      <c r="Y31" s="898"/>
      <c r="Z31" s="898"/>
      <c r="AA31" s="898"/>
      <c r="AB31" s="898"/>
      <c r="AC31" s="898"/>
      <c r="AD31" s="898"/>
      <c r="AE31" s="898"/>
      <c r="AF31" s="898"/>
      <c r="AG31" s="898"/>
      <c r="AH31" s="898"/>
      <c r="AI31" s="898"/>
      <c r="AJ31" s="898"/>
      <c r="AK31" s="898"/>
      <c r="AL31" s="898"/>
      <c r="AM31" s="898"/>
      <c r="AN31" s="898"/>
      <c r="AO31" s="898"/>
      <c r="AP31" s="898"/>
      <c r="AQ31" s="898"/>
      <c r="AR31" s="898"/>
      <c r="AS31" s="898"/>
      <c r="AT31" s="898"/>
      <c r="AU31" s="898"/>
      <c r="AV31" s="898"/>
      <c r="AW31" s="898"/>
      <c r="AX31" s="898"/>
      <c r="AY31" s="898"/>
      <c r="AZ31" s="782">
        <v>1</v>
      </c>
      <c r="BA31" s="782"/>
      <c r="BB31" s="782"/>
      <c r="BC31" s="782"/>
      <c r="BD31" s="782"/>
      <c r="BE31" s="782"/>
      <c r="BF31" s="782"/>
      <c r="BG31" s="782"/>
      <c r="BH31" s="947"/>
      <c r="BI31" s="947"/>
      <c r="BJ31" s="947"/>
      <c r="BK31" s="947"/>
      <c r="BL31" s="947"/>
      <c r="BM31" s="947"/>
      <c r="BN31" s="235">
        <v>150000</v>
      </c>
    </row>
    <row r="32" spans="1:66" s="218" customFormat="1" ht="15.75">
      <c r="A32" s="236"/>
      <c r="B32" s="237"/>
      <c r="C32" s="237"/>
      <c r="D32" s="238"/>
      <c r="E32" s="912" t="s">
        <v>1054</v>
      </c>
      <c r="F32" s="913"/>
      <c r="G32" s="913"/>
      <c r="H32" s="913"/>
      <c r="I32" s="913"/>
      <c r="J32" s="913"/>
      <c r="K32" s="913"/>
      <c r="L32" s="913"/>
      <c r="M32" s="913"/>
      <c r="N32" s="913"/>
      <c r="O32" s="913"/>
      <c r="P32" s="913"/>
      <c r="Q32" s="913"/>
      <c r="R32" s="913"/>
      <c r="S32" s="913"/>
      <c r="T32" s="913"/>
      <c r="U32" s="913"/>
      <c r="V32" s="913"/>
      <c r="W32" s="913"/>
      <c r="X32" s="913"/>
      <c r="Y32" s="913"/>
      <c r="Z32" s="913"/>
      <c r="AA32" s="913"/>
      <c r="AB32" s="913"/>
      <c r="AC32" s="913"/>
      <c r="AD32" s="913"/>
      <c r="AE32" s="913"/>
      <c r="AF32" s="913"/>
      <c r="AG32" s="913"/>
      <c r="AH32" s="913"/>
      <c r="AI32" s="913"/>
      <c r="AJ32" s="913"/>
      <c r="AK32" s="913"/>
      <c r="AL32" s="913"/>
      <c r="AM32" s="913"/>
      <c r="AN32" s="913"/>
      <c r="AO32" s="913"/>
      <c r="AP32" s="913"/>
      <c r="AQ32" s="913"/>
      <c r="AR32" s="913"/>
      <c r="AS32" s="913"/>
      <c r="AT32" s="913"/>
      <c r="AU32" s="913"/>
      <c r="AV32" s="913"/>
      <c r="AW32" s="913"/>
      <c r="AX32" s="913"/>
      <c r="AY32" s="914"/>
      <c r="AZ32" s="996"/>
      <c r="BA32" s="997"/>
      <c r="BB32" s="997"/>
      <c r="BC32" s="997"/>
      <c r="BD32" s="997"/>
      <c r="BE32" s="997"/>
      <c r="BF32" s="997"/>
      <c r="BG32" s="998"/>
      <c r="BH32" s="999"/>
      <c r="BI32" s="1000"/>
      <c r="BJ32" s="1000"/>
      <c r="BK32" s="1000"/>
      <c r="BL32" s="1000"/>
      <c r="BM32" s="1001"/>
      <c r="BN32" s="235">
        <v>44498</v>
      </c>
    </row>
    <row r="33" spans="1:66" s="218" customFormat="1" ht="15.75">
      <c r="A33" s="940">
        <v>5</v>
      </c>
      <c r="B33" s="941"/>
      <c r="C33" s="941"/>
      <c r="D33" s="942"/>
      <c r="E33" s="898" t="s">
        <v>995</v>
      </c>
      <c r="F33" s="898"/>
      <c r="G33" s="898"/>
      <c r="H33" s="898"/>
      <c r="I33" s="898"/>
      <c r="J33" s="898"/>
      <c r="K33" s="898"/>
      <c r="L33" s="898"/>
      <c r="M33" s="898"/>
      <c r="N33" s="898"/>
      <c r="O33" s="898"/>
      <c r="P33" s="898"/>
      <c r="Q33" s="898"/>
      <c r="R33" s="898"/>
      <c r="S33" s="898"/>
      <c r="T33" s="898"/>
      <c r="U33" s="898"/>
      <c r="V33" s="898"/>
      <c r="W33" s="898"/>
      <c r="X33" s="898"/>
      <c r="Y33" s="898"/>
      <c r="Z33" s="898"/>
      <c r="AA33" s="898"/>
      <c r="AB33" s="898"/>
      <c r="AC33" s="898"/>
      <c r="AD33" s="898"/>
      <c r="AE33" s="898"/>
      <c r="AF33" s="898"/>
      <c r="AG33" s="898"/>
      <c r="AH33" s="898"/>
      <c r="AI33" s="898"/>
      <c r="AJ33" s="898"/>
      <c r="AK33" s="898"/>
      <c r="AL33" s="898"/>
      <c r="AM33" s="898"/>
      <c r="AN33" s="898"/>
      <c r="AO33" s="898"/>
      <c r="AP33" s="898"/>
      <c r="AQ33" s="898"/>
      <c r="AR33" s="898"/>
      <c r="AS33" s="898"/>
      <c r="AT33" s="898"/>
      <c r="AU33" s="898"/>
      <c r="AV33" s="898"/>
      <c r="AW33" s="898"/>
      <c r="AX33" s="898"/>
      <c r="AY33" s="898"/>
      <c r="AZ33" s="782">
        <v>1</v>
      </c>
      <c r="BA33" s="782"/>
      <c r="BB33" s="782"/>
      <c r="BC33" s="782"/>
      <c r="BD33" s="782"/>
      <c r="BE33" s="782"/>
      <c r="BF33" s="782"/>
      <c r="BG33" s="782"/>
      <c r="BH33" s="947"/>
      <c r="BI33" s="947"/>
      <c r="BJ33" s="947"/>
      <c r="BK33" s="947"/>
      <c r="BL33" s="947"/>
      <c r="BM33" s="947"/>
      <c r="BN33" s="235">
        <v>1300000</v>
      </c>
    </row>
    <row r="34" spans="1:66" s="218" customFormat="1" ht="35.25" customHeight="1">
      <c r="A34" s="940">
        <v>6</v>
      </c>
      <c r="B34" s="941"/>
      <c r="C34" s="941"/>
      <c r="D34" s="942"/>
      <c r="E34" s="781" t="s">
        <v>1006</v>
      </c>
      <c r="F34" s="781"/>
      <c r="G34" s="781"/>
      <c r="H34" s="781"/>
      <c r="I34" s="781"/>
      <c r="J34" s="781"/>
      <c r="K34" s="781"/>
      <c r="L34" s="781"/>
      <c r="M34" s="781"/>
      <c r="N34" s="781"/>
      <c r="O34" s="781"/>
      <c r="P34" s="781"/>
      <c r="Q34" s="781"/>
      <c r="R34" s="781"/>
      <c r="S34" s="781"/>
      <c r="T34" s="781"/>
      <c r="U34" s="781"/>
      <c r="V34" s="781"/>
      <c r="W34" s="781"/>
      <c r="X34" s="781"/>
      <c r="Y34" s="781"/>
      <c r="Z34" s="781"/>
      <c r="AA34" s="781"/>
      <c r="AB34" s="781"/>
      <c r="AC34" s="781"/>
      <c r="AD34" s="781"/>
      <c r="AE34" s="781"/>
      <c r="AF34" s="781"/>
      <c r="AG34" s="781"/>
      <c r="AH34" s="781"/>
      <c r="AI34" s="781"/>
      <c r="AJ34" s="781"/>
      <c r="AK34" s="781"/>
      <c r="AL34" s="781"/>
      <c r="AM34" s="781"/>
      <c r="AN34" s="781"/>
      <c r="AO34" s="781"/>
      <c r="AP34" s="781"/>
      <c r="AQ34" s="781"/>
      <c r="AR34" s="781"/>
      <c r="AS34" s="781"/>
      <c r="AT34" s="781"/>
      <c r="AU34" s="781"/>
      <c r="AV34" s="781"/>
      <c r="AW34" s="781"/>
      <c r="AX34" s="781"/>
      <c r="AY34" s="781"/>
      <c r="AZ34" s="782">
        <v>1</v>
      </c>
      <c r="BA34" s="782"/>
      <c r="BB34" s="782"/>
      <c r="BC34" s="782"/>
      <c r="BD34" s="782"/>
      <c r="BE34" s="782"/>
      <c r="BF34" s="782"/>
      <c r="BG34" s="782"/>
      <c r="BH34" s="947"/>
      <c r="BI34" s="947"/>
      <c r="BJ34" s="947"/>
      <c r="BK34" s="947"/>
      <c r="BL34" s="947"/>
      <c r="BM34" s="947"/>
      <c r="BN34" s="235">
        <v>451835</v>
      </c>
    </row>
    <row r="35" spans="1:66" s="218" customFormat="1" ht="19.5" customHeight="1">
      <c r="A35" s="236"/>
      <c r="B35" s="237"/>
      <c r="C35" s="237"/>
      <c r="D35" s="238"/>
      <c r="E35" s="993" t="s">
        <v>1045</v>
      </c>
      <c r="F35" s="994"/>
      <c r="G35" s="994"/>
      <c r="H35" s="994"/>
      <c r="I35" s="994"/>
      <c r="J35" s="994"/>
      <c r="K35" s="994"/>
      <c r="L35" s="994"/>
      <c r="M35" s="994"/>
      <c r="N35" s="994"/>
      <c r="O35" s="994"/>
      <c r="P35" s="994"/>
      <c r="Q35" s="994"/>
      <c r="R35" s="994"/>
      <c r="S35" s="994"/>
      <c r="T35" s="994"/>
      <c r="U35" s="994"/>
      <c r="V35" s="994"/>
      <c r="W35" s="994"/>
      <c r="X35" s="994"/>
      <c r="Y35" s="994"/>
      <c r="Z35" s="994"/>
      <c r="AA35" s="994"/>
      <c r="AB35" s="994"/>
      <c r="AC35" s="994"/>
      <c r="AD35" s="994"/>
      <c r="AE35" s="994"/>
      <c r="AF35" s="994"/>
      <c r="AG35" s="994"/>
      <c r="AH35" s="994"/>
      <c r="AI35" s="994"/>
      <c r="AJ35" s="994"/>
      <c r="AK35" s="994"/>
      <c r="AL35" s="994"/>
      <c r="AM35" s="994"/>
      <c r="AN35" s="994"/>
      <c r="AO35" s="994"/>
      <c r="AP35" s="994"/>
      <c r="AQ35" s="994"/>
      <c r="AR35" s="994"/>
      <c r="AS35" s="994"/>
      <c r="AT35" s="994"/>
      <c r="AU35" s="994"/>
      <c r="AV35" s="994"/>
      <c r="AW35" s="994"/>
      <c r="AX35" s="994"/>
      <c r="AY35" s="995"/>
      <c r="AZ35" s="996">
        <v>40</v>
      </c>
      <c r="BA35" s="997"/>
      <c r="BB35" s="997"/>
      <c r="BC35" s="997"/>
      <c r="BD35" s="997"/>
      <c r="BE35" s="997"/>
      <c r="BF35" s="997"/>
      <c r="BG35" s="998"/>
      <c r="BH35" s="999">
        <v>4500</v>
      </c>
      <c r="BI35" s="1000"/>
      <c r="BJ35" s="1000"/>
      <c r="BK35" s="1000"/>
      <c r="BL35" s="1000"/>
      <c r="BM35" s="1001"/>
      <c r="BN35" s="235">
        <f>AZ35*BH35</f>
        <v>180000</v>
      </c>
    </row>
    <row r="36" spans="1:66" s="22" customFormat="1" ht="31.5" customHeight="1">
      <c r="A36" s="693">
        <v>4</v>
      </c>
      <c r="B36" s="694"/>
      <c r="C36" s="694"/>
      <c r="D36" s="695"/>
      <c r="E36" s="949" t="s">
        <v>801</v>
      </c>
      <c r="F36" s="949"/>
      <c r="G36" s="949"/>
      <c r="H36" s="949"/>
      <c r="I36" s="949"/>
      <c r="J36" s="949"/>
      <c r="K36" s="949"/>
      <c r="L36" s="949"/>
      <c r="M36" s="949"/>
      <c r="N36" s="949"/>
      <c r="O36" s="949"/>
      <c r="P36" s="949"/>
      <c r="Q36" s="949"/>
      <c r="R36" s="949"/>
      <c r="S36" s="949"/>
      <c r="T36" s="949"/>
      <c r="U36" s="949"/>
      <c r="V36" s="949"/>
      <c r="W36" s="949"/>
      <c r="X36" s="949"/>
      <c r="Y36" s="949"/>
      <c r="Z36" s="949"/>
      <c r="AA36" s="949"/>
      <c r="AB36" s="949"/>
      <c r="AC36" s="949"/>
      <c r="AD36" s="949"/>
      <c r="AE36" s="949"/>
      <c r="AF36" s="949"/>
      <c r="AG36" s="949"/>
      <c r="AH36" s="949"/>
      <c r="AI36" s="949"/>
      <c r="AJ36" s="949"/>
      <c r="AK36" s="949"/>
      <c r="AL36" s="949"/>
      <c r="AM36" s="949"/>
      <c r="AN36" s="949"/>
      <c r="AO36" s="949"/>
      <c r="AP36" s="949"/>
      <c r="AQ36" s="949"/>
      <c r="AR36" s="949"/>
      <c r="AS36" s="949"/>
      <c r="AT36" s="949"/>
      <c r="AU36" s="949"/>
      <c r="AV36" s="949"/>
      <c r="AW36" s="949"/>
      <c r="AX36" s="949"/>
      <c r="AY36" s="949"/>
      <c r="AZ36" s="950">
        <v>2</v>
      </c>
      <c r="BA36" s="950"/>
      <c r="BB36" s="950"/>
      <c r="BC36" s="950"/>
      <c r="BD36" s="950"/>
      <c r="BE36" s="950"/>
      <c r="BF36" s="950"/>
      <c r="BG36" s="950"/>
      <c r="BH36" s="948">
        <v>4800</v>
      </c>
      <c r="BI36" s="948"/>
      <c r="BJ36" s="948"/>
      <c r="BK36" s="948"/>
      <c r="BL36" s="948"/>
      <c r="BM36" s="948"/>
      <c r="BN36" s="146">
        <f>AZ36*BH36</f>
        <v>9600</v>
      </c>
    </row>
    <row r="37" spans="1:66" s="252" customFormat="1" ht="31.5" customHeight="1">
      <c r="A37" s="940">
        <v>5</v>
      </c>
      <c r="B37" s="941"/>
      <c r="C37" s="941"/>
      <c r="D37" s="942"/>
      <c r="E37" s="988" t="s">
        <v>802</v>
      </c>
      <c r="F37" s="988"/>
      <c r="G37" s="988"/>
      <c r="H37" s="988"/>
      <c r="I37" s="988"/>
      <c r="J37" s="988"/>
      <c r="K37" s="988"/>
      <c r="L37" s="988"/>
      <c r="M37" s="988"/>
      <c r="N37" s="988"/>
      <c r="O37" s="988"/>
      <c r="P37" s="988"/>
      <c r="Q37" s="988"/>
      <c r="R37" s="988"/>
      <c r="S37" s="988"/>
      <c r="T37" s="988"/>
      <c r="U37" s="988"/>
      <c r="V37" s="988"/>
      <c r="W37" s="988"/>
      <c r="X37" s="988"/>
      <c r="Y37" s="988"/>
      <c r="Z37" s="988"/>
      <c r="AA37" s="988"/>
      <c r="AB37" s="988"/>
      <c r="AC37" s="988"/>
      <c r="AD37" s="988"/>
      <c r="AE37" s="988"/>
      <c r="AF37" s="988"/>
      <c r="AG37" s="988"/>
      <c r="AH37" s="988"/>
      <c r="AI37" s="988"/>
      <c r="AJ37" s="988"/>
      <c r="AK37" s="988"/>
      <c r="AL37" s="988"/>
      <c r="AM37" s="988"/>
      <c r="AN37" s="988"/>
      <c r="AO37" s="988"/>
      <c r="AP37" s="988"/>
      <c r="AQ37" s="988"/>
      <c r="AR37" s="988"/>
      <c r="AS37" s="988"/>
      <c r="AT37" s="988"/>
      <c r="AU37" s="988"/>
      <c r="AV37" s="988"/>
      <c r="AW37" s="988"/>
      <c r="AX37" s="988"/>
      <c r="AY37" s="988"/>
      <c r="AZ37" s="775"/>
      <c r="BA37" s="775"/>
      <c r="BB37" s="775"/>
      <c r="BC37" s="775"/>
      <c r="BD37" s="775"/>
      <c r="BE37" s="775"/>
      <c r="BF37" s="775"/>
      <c r="BG37" s="775"/>
      <c r="BH37" s="971"/>
      <c r="BI37" s="971"/>
      <c r="BJ37" s="971"/>
      <c r="BK37" s="971"/>
      <c r="BL37" s="971"/>
      <c r="BM37" s="971"/>
      <c r="BN37" s="234">
        <v>27360</v>
      </c>
    </row>
    <row r="38" spans="1:66" s="252" customFormat="1" ht="31.5" customHeight="1">
      <c r="A38" s="940">
        <v>6</v>
      </c>
      <c r="B38" s="941"/>
      <c r="C38" s="941"/>
      <c r="D38" s="942"/>
      <c r="E38" s="988" t="s">
        <v>1004</v>
      </c>
      <c r="F38" s="988"/>
      <c r="G38" s="988"/>
      <c r="H38" s="988"/>
      <c r="I38" s="988"/>
      <c r="J38" s="988"/>
      <c r="K38" s="988"/>
      <c r="L38" s="988"/>
      <c r="M38" s="988"/>
      <c r="N38" s="988"/>
      <c r="O38" s="988"/>
      <c r="P38" s="988"/>
      <c r="Q38" s="988"/>
      <c r="R38" s="988"/>
      <c r="S38" s="988"/>
      <c r="T38" s="988"/>
      <c r="U38" s="988"/>
      <c r="V38" s="988"/>
      <c r="W38" s="988"/>
      <c r="X38" s="988"/>
      <c r="Y38" s="988"/>
      <c r="Z38" s="988"/>
      <c r="AA38" s="988"/>
      <c r="AB38" s="988"/>
      <c r="AC38" s="988"/>
      <c r="AD38" s="988"/>
      <c r="AE38" s="988"/>
      <c r="AF38" s="988"/>
      <c r="AG38" s="988"/>
      <c r="AH38" s="988"/>
      <c r="AI38" s="988"/>
      <c r="AJ38" s="988"/>
      <c r="AK38" s="988"/>
      <c r="AL38" s="988"/>
      <c r="AM38" s="988"/>
      <c r="AN38" s="988"/>
      <c r="AO38" s="988"/>
      <c r="AP38" s="988"/>
      <c r="AQ38" s="988"/>
      <c r="AR38" s="988"/>
      <c r="AS38" s="988"/>
      <c r="AT38" s="988"/>
      <c r="AU38" s="988"/>
      <c r="AV38" s="988"/>
      <c r="AW38" s="988"/>
      <c r="AX38" s="988"/>
      <c r="AY38" s="988"/>
      <c r="AZ38" s="775">
        <v>1</v>
      </c>
      <c r="BA38" s="775"/>
      <c r="BB38" s="775"/>
      <c r="BC38" s="775"/>
      <c r="BD38" s="775"/>
      <c r="BE38" s="775"/>
      <c r="BF38" s="775"/>
      <c r="BG38" s="775"/>
      <c r="BH38" s="971">
        <v>6000</v>
      </c>
      <c r="BI38" s="971"/>
      <c r="BJ38" s="971"/>
      <c r="BK38" s="971"/>
      <c r="BL38" s="971"/>
      <c r="BM38" s="971"/>
      <c r="BN38" s="234">
        <v>6000</v>
      </c>
    </row>
    <row r="39" spans="1:66" s="22" customFormat="1" ht="31.5" customHeight="1">
      <c r="A39" s="693">
        <v>6</v>
      </c>
      <c r="B39" s="694"/>
      <c r="C39" s="694"/>
      <c r="D39" s="695"/>
      <c r="E39" s="992" t="s">
        <v>1005</v>
      </c>
      <c r="F39" s="992"/>
      <c r="G39" s="992"/>
      <c r="H39" s="992"/>
      <c r="I39" s="992"/>
      <c r="J39" s="992"/>
      <c r="K39" s="992"/>
      <c r="L39" s="992"/>
      <c r="M39" s="992"/>
      <c r="N39" s="992"/>
      <c r="O39" s="992"/>
      <c r="P39" s="992"/>
      <c r="Q39" s="992"/>
      <c r="R39" s="992"/>
      <c r="S39" s="992"/>
      <c r="T39" s="992"/>
      <c r="U39" s="992"/>
      <c r="V39" s="992"/>
      <c r="W39" s="992"/>
      <c r="X39" s="992"/>
      <c r="Y39" s="992"/>
      <c r="Z39" s="992"/>
      <c r="AA39" s="992"/>
      <c r="AB39" s="992"/>
      <c r="AC39" s="992"/>
      <c r="AD39" s="992"/>
      <c r="AE39" s="992"/>
      <c r="AF39" s="992"/>
      <c r="AG39" s="992"/>
      <c r="AH39" s="992"/>
      <c r="AI39" s="992"/>
      <c r="AJ39" s="992"/>
      <c r="AK39" s="992"/>
      <c r="AL39" s="992"/>
      <c r="AM39" s="992"/>
      <c r="AN39" s="992"/>
      <c r="AO39" s="992"/>
      <c r="AP39" s="992"/>
      <c r="AQ39" s="992"/>
      <c r="AR39" s="992"/>
      <c r="AS39" s="992"/>
      <c r="AT39" s="992"/>
      <c r="AU39" s="992"/>
      <c r="AV39" s="992"/>
      <c r="AW39" s="992"/>
      <c r="AX39" s="992"/>
      <c r="AY39" s="992"/>
      <c r="AZ39" s="989">
        <v>1</v>
      </c>
      <c r="BA39" s="989"/>
      <c r="BB39" s="989"/>
      <c r="BC39" s="989"/>
      <c r="BD39" s="989"/>
      <c r="BE39" s="989"/>
      <c r="BF39" s="989"/>
      <c r="BG39" s="989"/>
      <c r="BH39" s="991">
        <v>6000</v>
      </c>
      <c r="BI39" s="991"/>
      <c r="BJ39" s="991"/>
      <c r="BK39" s="991"/>
      <c r="BL39" s="991"/>
      <c r="BM39" s="991"/>
      <c r="BN39" s="251">
        <v>6000</v>
      </c>
    </row>
    <row r="40" spans="1:66" s="218" customFormat="1" ht="15.75">
      <c r="A40" s="940">
        <v>6</v>
      </c>
      <c r="B40" s="941"/>
      <c r="C40" s="941"/>
      <c r="D40" s="942"/>
      <c r="E40" s="898" t="s">
        <v>1003</v>
      </c>
      <c r="F40" s="898"/>
      <c r="G40" s="898"/>
      <c r="H40" s="898"/>
      <c r="I40" s="898"/>
      <c r="J40" s="898"/>
      <c r="K40" s="898"/>
      <c r="L40" s="898"/>
      <c r="M40" s="898"/>
      <c r="N40" s="898"/>
      <c r="O40" s="898"/>
      <c r="P40" s="898"/>
      <c r="Q40" s="898"/>
      <c r="R40" s="898"/>
      <c r="S40" s="898"/>
      <c r="T40" s="898"/>
      <c r="U40" s="898"/>
      <c r="V40" s="898"/>
      <c r="W40" s="898"/>
      <c r="X40" s="898"/>
      <c r="Y40" s="898"/>
      <c r="Z40" s="898"/>
      <c r="AA40" s="898"/>
      <c r="AB40" s="898"/>
      <c r="AC40" s="898"/>
      <c r="AD40" s="898"/>
      <c r="AE40" s="898"/>
      <c r="AF40" s="898"/>
      <c r="AG40" s="898"/>
      <c r="AH40" s="898"/>
      <c r="AI40" s="898"/>
      <c r="AJ40" s="898"/>
      <c r="AK40" s="898"/>
      <c r="AL40" s="898"/>
      <c r="AM40" s="898"/>
      <c r="AN40" s="898"/>
      <c r="AO40" s="898"/>
      <c r="AP40" s="898"/>
      <c r="AQ40" s="898"/>
      <c r="AR40" s="898"/>
      <c r="AS40" s="898"/>
      <c r="AT40" s="898"/>
      <c r="AU40" s="898"/>
      <c r="AV40" s="898"/>
      <c r="AW40" s="898"/>
      <c r="AX40" s="898"/>
      <c r="AY40" s="898"/>
      <c r="AZ40" s="782"/>
      <c r="BA40" s="782"/>
      <c r="BB40" s="782"/>
      <c r="BC40" s="782"/>
      <c r="BD40" s="782"/>
      <c r="BE40" s="782"/>
      <c r="BF40" s="782"/>
      <c r="BG40" s="782"/>
      <c r="BH40" s="947"/>
      <c r="BI40" s="947"/>
      <c r="BJ40" s="947"/>
      <c r="BK40" s="947"/>
      <c r="BL40" s="947"/>
      <c r="BM40" s="947"/>
      <c r="BN40" s="235">
        <v>20800</v>
      </c>
    </row>
    <row r="41" spans="1:66" ht="15.75">
      <c r="A41" s="693">
        <v>7</v>
      </c>
      <c r="B41" s="694"/>
      <c r="C41" s="694"/>
      <c r="D41" s="695"/>
      <c r="E41" s="962" t="s">
        <v>363</v>
      </c>
      <c r="F41" s="962"/>
      <c r="G41" s="962"/>
      <c r="H41" s="962"/>
      <c r="I41" s="962"/>
      <c r="J41" s="962"/>
      <c r="K41" s="962"/>
      <c r="L41" s="962"/>
      <c r="M41" s="962"/>
      <c r="N41" s="962"/>
      <c r="O41" s="962"/>
      <c r="P41" s="962"/>
      <c r="Q41" s="962"/>
      <c r="R41" s="962"/>
      <c r="S41" s="962"/>
      <c r="T41" s="962"/>
      <c r="U41" s="962"/>
      <c r="V41" s="962"/>
      <c r="W41" s="962"/>
      <c r="X41" s="962"/>
      <c r="Y41" s="962"/>
      <c r="Z41" s="962"/>
      <c r="AA41" s="962"/>
      <c r="AB41" s="962"/>
      <c r="AC41" s="962"/>
      <c r="AD41" s="962"/>
      <c r="AE41" s="962"/>
      <c r="AF41" s="962"/>
      <c r="AG41" s="962"/>
      <c r="AH41" s="962"/>
      <c r="AI41" s="962"/>
      <c r="AJ41" s="962"/>
      <c r="AK41" s="962"/>
      <c r="AL41" s="962"/>
      <c r="AM41" s="962"/>
      <c r="AN41" s="962"/>
      <c r="AO41" s="962"/>
      <c r="AP41" s="962"/>
      <c r="AQ41" s="962"/>
      <c r="AR41" s="962"/>
      <c r="AS41" s="962"/>
      <c r="AT41" s="962"/>
      <c r="AU41" s="962"/>
      <c r="AV41" s="962"/>
      <c r="AW41" s="962"/>
      <c r="AX41" s="962"/>
      <c r="AY41" s="962"/>
      <c r="AZ41" s="950">
        <v>16</v>
      </c>
      <c r="BA41" s="950"/>
      <c r="BB41" s="950"/>
      <c r="BC41" s="950"/>
      <c r="BD41" s="950"/>
      <c r="BE41" s="950"/>
      <c r="BF41" s="950"/>
      <c r="BG41" s="950"/>
      <c r="BH41" s="948">
        <v>900</v>
      </c>
      <c r="BI41" s="948"/>
      <c r="BJ41" s="948"/>
      <c r="BK41" s="948"/>
      <c r="BL41" s="948"/>
      <c r="BM41" s="948"/>
      <c r="BN41" s="146">
        <f>AZ41*BH41</f>
        <v>14400</v>
      </c>
    </row>
    <row r="42" spans="1:66" s="218" customFormat="1" ht="30" customHeight="1">
      <c r="A42" s="952">
        <v>8</v>
      </c>
      <c r="B42" s="953"/>
      <c r="C42" s="953"/>
      <c r="D42" s="954"/>
      <c r="E42" s="781" t="s">
        <v>364</v>
      </c>
      <c r="F42" s="781"/>
      <c r="G42" s="781"/>
      <c r="H42" s="781"/>
      <c r="I42" s="781"/>
      <c r="J42" s="781"/>
      <c r="K42" s="781"/>
      <c r="L42" s="781"/>
      <c r="M42" s="781"/>
      <c r="N42" s="781"/>
      <c r="O42" s="781"/>
      <c r="P42" s="781"/>
      <c r="Q42" s="781"/>
      <c r="R42" s="781"/>
      <c r="S42" s="781"/>
      <c r="T42" s="781"/>
      <c r="U42" s="781"/>
      <c r="V42" s="781"/>
      <c r="W42" s="781"/>
      <c r="X42" s="781"/>
      <c r="Y42" s="781"/>
      <c r="Z42" s="781"/>
      <c r="AA42" s="781"/>
      <c r="AB42" s="781"/>
      <c r="AC42" s="781"/>
      <c r="AD42" s="781"/>
      <c r="AE42" s="781"/>
      <c r="AF42" s="781"/>
      <c r="AG42" s="781"/>
      <c r="AH42" s="781"/>
      <c r="AI42" s="781"/>
      <c r="AJ42" s="781"/>
      <c r="AK42" s="781"/>
      <c r="AL42" s="781"/>
      <c r="AM42" s="781"/>
      <c r="AN42" s="781"/>
      <c r="AO42" s="781"/>
      <c r="AP42" s="781"/>
      <c r="AQ42" s="781"/>
      <c r="AR42" s="781"/>
      <c r="AS42" s="781"/>
      <c r="AT42" s="781"/>
      <c r="AU42" s="781"/>
      <c r="AV42" s="781"/>
      <c r="AW42" s="781"/>
      <c r="AX42" s="781"/>
      <c r="AY42" s="781"/>
      <c r="AZ42" s="782"/>
      <c r="BA42" s="782"/>
      <c r="BB42" s="782"/>
      <c r="BC42" s="782"/>
      <c r="BD42" s="782"/>
      <c r="BE42" s="782"/>
      <c r="BF42" s="782"/>
      <c r="BG42" s="782"/>
      <c r="BH42" s="947"/>
      <c r="BI42" s="947"/>
      <c r="BJ42" s="947"/>
      <c r="BK42" s="947"/>
      <c r="BL42" s="947"/>
      <c r="BM42" s="947"/>
      <c r="BN42" s="235"/>
    </row>
    <row r="43" spans="1:66" s="218" customFormat="1" ht="15.75">
      <c r="A43" s="955"/>
      <c r="B43" s="956"/>
      <c r="C43" s="956"/>
      <c r="D43" s="957"/>
      <c r="E43" s="951" t="s">
        <v>365</v>
      </c>
      <c r="F43" s="951"/>
      <c r="G43" s="951"/>
      <c r="H43" s="951"/>
      <c r="I43" s="951"/>
      <c r="J43" s="951"/>
      <c r="K43" s="951"/>
      <c r="L43" s="951"/>
      <c r="M43" s="951"/>
      <c r="N43" s="951"/>
      <c r="O43" s="951"/>
      <c r="P43" s="951"/>
      <c r="Q43" s="951"/>
      <c r="R43" s="951"/>
      <c r="S43" s="951"/>
      <c r="T43" s="951"/>
      <c r="U43" s="951"/>
      <c r="V43" s="951"/>
      <c r="W43" s="951"/>
      <c r="X43" s="951"/>
      <c r="Y43" s="951"/>
      <c r="Z43" s="951"/>
      <c r="AA43" s="951"/>
      <c r="AB43" s="951"/>
      <c r="AC43" s="951"/>
      <c r="AD43" s="951"/>
      <c r="AE43" s="951"/>
      <c r="AF43" s="951"/>
      <c r="AG43" s="951"/>
      <c r="AH43" s="951"/>
      <c r="AI43" s="951"/>
      <c r="AJ43" s="951"/>
      <c r="AK43" s="951"/>
      <c r="AL43" s="951"/>
      <c r="AM43" s="951"/>
      <c r="AN43" s="951"/>
      <c r="AO43" s="951"/>
      <c r="AP43" s="951"/>
      <c r="AQ43" s="951"/>
      <c r="AR43" s="951"/>
      <c r="AS43" s="951"/>
      <c r="AT43" s="951"/>
      <c r="AU43" s="951"/>
      <c r="AV43" s="951"/>
      <c r="AW43" s="951"/>
      <c r="AX43" s="951"/>
      <c r="AY43" s="951"/>
      <c r="AZ43" s="782"/>
      <c r="BA43" s="782"/>
      <c r="BB43" s="782"/>
      <c r="BC43" s="782"/>
      <c r="BD43" s="782"/>
      <c r="BE43" s="782"/>
      <c r="BF43" s="782"/>
      <c r="BG43" s="782"/>
      <c r="BH43" s="947"/>
      <c r="BI43" s="947"/>
      <c r="BJ43" s="947"/>
      <c r="BK43" s="947"/>
      <c r="BL43" s="947"/>
      <c r="BM43" s="947"/>
      <c r="BN43" s="235">
        <v>247020</v>
      </c>
    </row>
    <row r="44" spans="1:66" s="218" customFormat="1" ht="15.75">
      <c r="A44" s="955"/>
      <c r="B44" s="956"/>
      <c r="C44" s="956"/>
      <c r="D44" s="957"/>
      <c r="E44" s="951" t="s">
        <v>372</v>
      </c>
      <c r="F44" s="951"/>
      <c r="G44" s="951"/>
      <c r="H44" s="951"/>
      <c r="I44" s="951"/>
      <c r="J44" s="951"/>
      <c r="K44" s="951"/>
      <c r="L44" s="951"/>
      <c r="M44" s="951"/>
      <c r="N44" s="951"/>
      <c r="O44" s="951"/>
      <c r="P44" s="951"/>
      <c r="Q44" s="951"/>
      <c r="R44" s="951"/>
      <c r="S44" s="951"/>
      <c r="T44" s="951"/>
      <c r="U44" s="951"/>
      <c r="V44" s="951"/>
      <c r="W44" s="951"/>
      <c r="X44" s="951"/>
      <c r="Y44" s="951"/>
      <c r="Z44" s="951"/>
      <c r="AA44" s="951"/>
      <c r="AB44" s="951"/>
      <c r="AC44" s="951"/>
      <c r="AD44" s="951"/>
      <c r="AE44" s="951"/>
      <c r="AF44" s="951"/>
      <c r="AG44" s="951"/>
      <c r="AH44" s="951"/>
      <c r="AI44" s="951"/>
      <c r="AJ44" s="951"/>
      <c r="AK44" s="951"/>
      <c r="AL44" s="951"/>
      <c r="AM44" s="951"/>
      <c r="AN44" s="951"/>
      <c r="AO44" s="951"/>
      <c r="AP44" s="951"/>
      <c r="AQ44" s="951"/>
      <c r="AR44" s="951"/>
      <c r="AS44" s="951"/>
      <c r="AT44" s="951"/>
      <c r="AU44" s="951"/>
      <c r="AV44" s="951"/>
      <c r="AW44" s="951"/>
      <c r="AX44" s="951"/>
      <c r="AY44" s="951"/>
      <c r="AZ44" s="782"/>
      <c r="BA44" s="782"/>
      <c r="BB44" s="782"/>
      <c r="BC44" s="782"/>
      <c r="BD44" s="782"/>
      <c r="BE44" s="782"/>
      <c r="BF44" s="782"/>
      <c r="BG44" s="782"/>
      <c r="BH44" s="947"/>
      <c r="BI44" s="947"/>
      <c r="BJ44" s="947"/>
      <c r="BK44" s="947"/>
      <c r="BL44" s="947"/>
      <c r="BM44" s="947"/>
      <c r="BN44" s="235">
        <v>31260</v>
      </c>
    </row>
    <row r="45" spans="1:66" s="218" customFormat="1" ht="15.75">
      <c r="A45" s="955"/>
      <c r="B45" s="956"/>
      <c r="C45" s="956"/>
      <c r="D45" s="957"/>
      <c r="E45" s="951" t="s">
        <v>373</v>
      </c>
      <c r="F45" s="951"/>
      <c r="G45" s="951"/>
      <c r="H45" s="951"/>
      <c r="I45" s="951"/>
      <c r="J45" s="951"/>
      <c r="K45" s="951"/>
      <c r="L45" s="951"/>
      <c r="M45" s="951"/>
      <c r="N45" s="951"/>
      <c r="O45" s="951"/>
      <c r="P45" s="951"/>
      <c r="Q45" s="951"/>
      <c r="R45" s="951"/>
      <c r="S45" s="951"/>
      <c r="T45" s="951"/>
      <c r="U45" s="951"/>
      <c r="V45" s="951"/>
      <c r="W45" s="951"/>
      <c r="X45" s="951"/>
      <c r="Y45" s="951"/>
      <c r="Z45" s="951"/>
      <c r="AA45" s="951"/>
      <c r="AB45" s="951"/>
      <c r="AC45" s="951"/>
      <c r="AD45" s="951"/>
      <c r="AE45" s="951"/>
      <c r="AF45" s="951"/>
      <c r="AG45" s="951"/>
      <c r="AH45" s="951"/>
      <c r="AI45" s="951"/>
      <c r="AJ45" s="951"/>
      <c r="AK45" s="951"/>
      <c r="AL45" s="951"/>
      <c r="AM45" s="951"/>
      <c r="AN45" s="951"/>
      <c r="AO45" s="951"/>
      <c r="AP45" s="951"/>
      <c r="AQ45" s="951"/>
      <c r="AR45" s="951"/>
      <c r="AS45" s="951"/>
      <c r="AT45" s="951"/>
      <c r="AU45" s="951"/>
      <c r="AV45" s="951"/>
      <c r="AW45" s="951"/>
      <c r="AX45" s="951"/>
      <c r="AY45" s="951"/>
      <c r="AZ45" s="782"/>
      <c r="BA45" s="782"/>
      <c r="BB45" s="782"/>
      <c r="BC45" s="782"/>
      <c r="BD45" s="782"/>
      <c r="BE45" s="782"/>
      <c r="BF45" s="782"/>
      <c r="BG45" s="782"/>
      <c r="BH45" s="947"/>
      <c r="BI45" s="947"/>
      <c r="BJ45" s="947"/>
      <c r="BK45" s="947"/>
      <c r="BL45" s="947"/>
      <c r="BM45" s="947"/>
      <c r="BN45" s="235">
        <v>17410</v>
      </c>
    </row>
    <row r="46" spans="1:66" s="218" customFormat="1" ht="15.75">
      <c r="A46" s="955"/>
      <c r="B46" s="956"/>
      <c r="C46" s="956"/>
      <c r="D46" s="957"/>
      <c r="E46" s="951" t="s">
        <v>366</v>
      </c>
      <c r="F46" s="951"/>
      <c r="G46" s="951"/>
      <c r="H46" s="951"/>
      <c r="I46" s="951"/>
      <c r="J46" s="951"/>
      <c r="K46" s="951"/>
      <c r="L46" s="951"/>
      <c r="M46" s="951"/>
      <c r="N46" s="951"/>
      <c r="O46" s="951"/>
      <c r="P46" s="951"/>
      <c r="Q46" s="951"/>
      <c r="R46" s="951"/>
      <c r="S46" s="951"/>
      <c r="T46" s="951"/>
      <c r="U46" s="951"/>
      <c r="V46" s="951"/>
      <c r="W46" s="951"/>
      <c r="X46" s="951"/>
      <c r="Y46" s="951"/>
      <c r="Z46" s="951"/>
      <c r="AA46" s="951"/>
      <c r="AB46" s="951"/>
      <c r="AC46" s="951"/>
      <c r="AD46" s="951"/>
      <c r="AE46" s="951"/>
      <c r="AF46" s="951"/>
      <c r="AG46" s="951"/>
      <c r="AH46" s="951"/>
      <c r="AI46" s="951"/>
      <c r="AJ46" s="951"/>
      <c r="AK46" s="951"/>
      <c r="AL46" s="951"/>
      <c r="AM46" s="951"/>
      <c r="AN46" s="951"/>
      <c r="AO46" s="951"/>
      <c r="AP46" s="951"/>
      <c r="AQ46" s="951"/>
      <c r="AR46" s="951"/>
      <c r="AS46" s="951"/>
      <c r="AT46" s="951"/>
      <c r="AU46" s="951"/>
      <c r="AV46" s="951"/>
      <c r="AW46" s="951"/>
      <c r="AX46" s="951"/>
      <c r="AY46" s="951"/>
      <c r="AZ46" s="782"/>
      <c r="BA46" s="782"/>
      <c r="BB46" s="782"/>
      <c r="BC46" s="782"/>
      <c r="BD46" s="782"/>
      <c r="BE46" s="782"/>
      <c r="BF46" s="782"/>
      <c r="BG46" s="782"/>
      <c r="BH46" s="947"/>
      <c r="BI46" s="947"/>
      <c r="BJ46" s="947"/>
      <c r="BK46" s="947"/>
      <c r="BL46" s="947"/>
      <c r="BM46" s="947"/>
      <c r="BN46" s="235">
        <v>13490</v>
      </c>
    </row>
    <row r="47" spans="1:66" s="218" customFormat="1" ht="15.75">
      <c r="A47" s="955"/>
      <c r="B47" s="956"/>
      <c r="C47" s="956"/>
      <c r="D47" s="957"/>
      <c r="E47" s="951" t="s">
        <v>367</v>
      </c>
      <c r="F47" s="951"/>
      <c r="G47" s="951"/>
      <c r="H47" s="951"/>
      <c r="I47" s="951"/>
      <c r="J47" s="951"/>
      <c r="K47" s="951"/>
      <c r="L47" s="951"/>
      <c r="M47" s="951"/>
      <c r="N47" s="951"/>
      <c r="O47" s="951"/>
      <c r="P47" s="951"/>
      <c r="Q47" s="951"/>
      <c r="R47" s="951"/>
      <c r="S47" s="951"/>
      <c r="T47" s="951"/>
      <c r="U47" s="951"/>
      <c r="V47" s="951"/>
      <c r="W47" s="951"/>
      <c r="X47" s="951"/>
      <c r="Y47" s="951"/>
      <c r="Z47" s="951"/>
      <c r="AA47" s="951"/>
      <c r="AB47" s="951"/>
      <c r="AC47" s="951"/>
      <c r="AD47" s="951"/>
      <c r="AE47" s="951"/>
      <c r="AF47" s="951"/>
      <c r="AG47" s="951"/>
      <c r="AH47" s="951"/>
      <c r="AI47" s="951"/>
      <c r="AJ47" s="951"/>
      <c r="AK47" s="951"/>
      <c r="AL47" s="951"/>
      <c r="AM47" s="951"/>
      <c r="AN47" s="951"/>
      <c r="AO47" s="951"/>
      <c r="AP47" s="951"/>
      <c r="AQ47" s="951"/>
      <c r="AR47" s="951"/>
      <c r="AS47" s="951"/>
      <c r="AT47" s="951"/>
      <c r="AU47" s="951"/>
      <c r="AV47" s="951"/>
      <c r="AW47" s="951"/>
      <c r="AX47" s="951"/>
      <c r="AY47" s="951"/>
      <c r="AZ47" s="782"/>
      <c r="BA47" s="782"/>
      <c r="BB47" s="782"/>
      <c r="BC47" s="782"/>
      <c r="BD47" s="782"/>
      <c r="BE47" s="782"/>
      <c r="BF47" s="782"/>
      <c r="BG47" s="782"/>
      <c r="BH47" s="947"/>
      <c r="BI47" s="947"/>
      <c r="BJ47" s="947"/>
      <c r="BK47" s="947"/>
      <c r="BL47" s="947"/>
      <c r="BM47" s="947"/>
      <c r="BN47" s="235">
        <v>32600</v>
      </c>
    </row>
    <row r="48" spans="1:66" s="218" customFormat="1" ht="15.75">
      <c r="A48" s="958"/>
      <c r="B48" s="959"/>
      <c r="C48" s="959"/>
      <c r="D48" s="960"/>
      <c r="E48" s="951" t="s">
        <v>368</v>
      </c>
      <c r="F48" s="951"/>
      <c r="G48" s="951"/>
      <c r="H48" s="951"/>
      <c r="I48" s="951"/>
      <c r="J48" s="951"/>
      <c r="K48" s="951"/>
      <c r="L48" s="951"/>
      <c r="M48" s="951"/>
      <c r="N48" s="951"/>
      <c r="O48" s="951"/>
      <c r="P48" s="951"/>
      <c r="Q48" s="951"/>
      <c r="R48" s="951"/>
      <c r="S48" s="951"/>
      <c r="T48" s="951"/>
      <c r="U48" s="951"/>
      <c r="V48" s="951"/>
      <c r="W48" s="951"/>
      <c r="X48" s="951"/>
      <c r="Y48" s="951"/>
      <c r="Z48" s="951"/>
      <c r="AA48" s="951"/>
      <c r="AB48" s="951"/>
      <c r="AC48" s="951"/>
      <c r="AD48" s="951"/>
      <c r="AE48" s="951"/>
      <c r="AF48" s="951"/>
      <c r="AG48" s="951"/>
      <c r="AH48" s="951"/>
      <c r="AI48" s="951"/>
      <c r="AJ48" s="951"/>
      <c r="AK48" s="951"/>
      <c r="AL48" s="951"/>
      <c r="AM48" s="951"/>
      <c r="AN48" s="951"/>
      <c r="AO48" s="951"/>
      <c r="AP48" s="951"/>
      <c r="AQ48" s="951"/>
      <c r="AR48" s="951"/>
      <c r="AS48" s="951"/>
      <c r="AT48" s="951"/>
      <c r="AU48" s="951"/>
      <c r="AV48" s="951"/>
      <c r="AW48" s="951"/>
      <c r="AX48" s="951"/>
      <c r="AY48" s="951"/>
      <c r="AZ48" s="782"/>
      <c r="BA48" s="782"/>
      <c r="BB48" s="782"/>
      <c r="BC48" s="782"/>
      <c r="BD48" s="782"/>
      <c r="BE48" s="782"/>
      <c r="BF48" s="782"/>
      <c r="BG48" s="782"/>
      <c r="BH48" s="947"/>
      <c r="BI48" s="947"/>
      <c r="BJ48" s="947"/>
      <c r="BK48" s="947"/>
      <c r="BL48" s="947"/>
      <c r="BM48" s="947"/>
      <c r="BN48" s="235">
        <v>8180</v>
      </c>
    </row>
    <row r="49" spans="1:66" s="218" customFormat="1" ht="15.75">
      <c r="A49" s="940">
        <v>9</v>
      </c>
      <c r="B49" s="941"/>
      <c r="C49" s="941"/>
      <c r="D49" s="942"/>
      <c r="E49" s="898" t="s">
        <v>369</v>
      </c>
      <c r="F49" s="898"/>
      <c r="G49" s="898"/>
      <c r="H49" s="898"/>
      <c r="I49" s="898"/>
      <c r="J49" s="898"/>
      <c r="K49" s="898"/>
      <c r="L49" s="898"/>
      <c r="M49" s="898"/>
      <c r="N49" s="898"/>
      <c r="O49" s="898"/>
      <c r="P49" s="898"/>
      <c r="Q49" s="898"/>
      <c r="R49" s="898"/>
      <c r="S49" s="898"/>
      <c r="T49" s="898"/>
      <c r="U49" s="898"/>
      <c r="V49" s="898"/>
      <c r="W49" s="898"/>
      <c r="X49" s="898"/>
      <c r="Y49" s="898"/>
      <c r="Z49" s="898"/>
      <c r="AA49" s="898"/>
      <c r="AB49" s="898"/>
      <c r="AC49" s="898"/>
      <c r="AD49" s="898"/>
      <c r="AE49" s="898"/>
      <c r="AF49" s="898"/>
      <c r="AG49" s="898"/>
      <c r="AH49" s="898"/>
      <c r="AI49" s="898"/>
      <c r="AJ49" s="898"/>
      <c r="AK49" s="898"/>
      <c r="AL49" s="898"/>
      <c r="AM49" s="898"/>
      <c r="AN49" s="898"/>
      <c r="AO49" s="898"/>
      <c r="AP49" s="898"/>
      <c r="AQ49" s="898"/>
      <c r="AR49" s="898"/>
      <c r="AS49" s="898"/>
      <c r="AT49" s="898"/>
      <c r="AU49" s="898"/>
      <c r="AV49" s="898"/>
      <c r="AW49" s="898"/>
      <c r="AX49" s="898"/>
      <c r="AY49" s="898"/>
      <c r="AZ49" s="782">
        <v>4</v>
      </c>
      <c r="BA49" s="782"/>
      <c r="BB49" s="782"/>
      <c r="BC49" s="782"/>
      <c r="BD49" s="782"/>
      <c r="BE49" s="782"/>
      <c r="BF49" s="782"/>
      <c r="BG49" s="782"/>
      <c r="BH49" s="947">
        <v>1600</v>
      </c>
      <c r="BI49" s="947"/>
      <c r="BJ49" s="947"/>
      <c r="BK49" s="947"/>
      <c r="BL49" s="947"/>
      <c r="BM49" s="947"/>
      <c r="BN49" s="235">
        <f>AZ49*BH49</f>
        <v>6400</v>
      </c>
    </row>
    <row r="50" spans="1:66" s="218" customFormat="1" ht="33" customHeight="1">
      <c r="A50" s="940">
        <v>10</v>
      </c>
      <c r="B50" s="941"/>
      <c r="C50" s="941"/>
      <c r="D50" s="942"/>
      <c r="E50" s="781" t="s">
        <v>988</v>
      </c>
      <c r="F50" s="781"/>
      <c r="G50" s="781"/>
      <c r="H50" s="781"/>
      <c r="I50" s="781"/>
      <c r="J50" s="781"/>
      <c r="K50" s="781"/>
      <c r="L50" s="781"/>
      <c r="M50" s="781"/>
      <c r="N50" s="781"/>
      <c r="O50" s="781"/>
      <c r="P50" s="781"/>
      <c r="Q50" s="781"/>
      <c r="R50" s="781"/>
      <c r="S50" s="781"/>
      <c r="T50" s="781"/>
      <c r="U50" s="781"/>
      <c r="V50" s="781"/>
      <c r="W50" s="781"/>
      <c r="X50" s="781"/>
      <c r="Y50" s="781"/>
      <c r="Z50" s="781"/>
      <c r="AA50" s="781"/>
      <c r="AB50" s="781"/>
      <c r="AC50" s="781"/>
      <c r="AD50" s="781"/>
      <c r="AE50" s="781"/>
      <c r="AF50" s="781"/>
      <c r="AG50" s="781"/>
      <c r="AH50" s="781"/>
      <c r="AI50" s="781"/>
      <c r="AJ50" s="781"/>
      <c r="AK50" s="781"/>
      <c r="AL50" s="781"/>
      <c r="AM50" s="781"/>
      <c r="AN50" s="781"/>
      <c r="AO50" s="781"/>
      <c r="AP50" s="781"/>
      <c r="AQ50" s="781"/>
      <c r="AR50" s="781"/>
      <c r="AS50" s="781"/>
      <c r="AT50" s="781"/>
      <c r="AU50" s="781"/>
      <c r="AV50" s="781"/>
      <c r="AW50" s="781"/>
      <c r="AX50" s="781"/>
      <c r="AY50" s="781"/>
      <c r="AZ50" s="782">
        <v>9</v>
      </c>
      <c r="BA50" s="782"/>
      <c r="BB50" s="782"/>
      <c r="BC50" s="782"/>
      <c r="BD50" s="782"/>
      <c r="BE50" s="782"/>
      <c r="BF50" s="782"/>
      <c r="BG50" s="782"/>
      <c r="BH50" s="947">
        <v>1200</v>
      </c>
      <c r="BI50" s="947"/>
      <c r="BJ50" s="947"/>
      <c r="BK50" s="947"/>
      <c r="BL50" s="947"/>
      <c r="BM50" s="947"/>
      <c r="BN50" s="235">
        <f>AZ50*BH50</f>
        <v>10800</v>
      </c>
    </row>
    <row r="51" spans="1:66" s="218" customFormat="1" ht="18.75" customHeight="1">
      <c r="A51" s="940">
        <v>11</v>
      </c>
      <c r="B51" s="941"/>
      <c r="C51" s="941"/>
      <c r="D51" s="942"/>
      <c r="E51" s="781" t="s">
        <v>1002</v>
      </c>
      <c r="F51" s="781"/>
      <c r="G51" s="781"/>
      <c r="H51" s="781"/>
      <c r="I51" s="781"/>
      <c r="J51" s="781"/>
      <c r="K51" s="781"/>
      <c r="L51" s="781"/>
      <c r="M51" s="781"/>
      <c r="N51" s="781"/>
      <c r="O51" s="781"/>
      <c r="P51" s="781"/>
      <c r="Q51" s="781"/>
      <c r="R51" s="781"/>
      <c r="S51" s="781"/>
      <c r="T51" s="781"/>
      <c r="U51" s="781"/>
      <c r="V51" s="781"/>
      <c r="W51" s="781"/>
      <c r="X51" s="781"/>
      <c r="Y51" s="781"/>
      <c r="Z51" s="781"/>
      <c r="AA51" s="781"/>
      <c r="AB51" s="781"/>
      <c r="AC51" s="781"/>
      <c r="AD51" s="781"/>
      <c r="AE51" s="781"/>
      <c r="AF51" s="781"/>
      <c r="AG51" s="781"/>
      <c r="AH51" s="781"/>
      <c r="AI51" s="781"/>
      <c r="AJ51" s="781"/>
      <c r="AK51" s="781"/>
      <c r="AL51" s="781"/>
      <c r="AM51" s="781"/>
      <c r="AN51" s="781"/>
      <c r="AO51" s="781"/>
      <c r="AP51" s="781"/>
      <c r="AQ51" s="781"/>
      <c r="AR51" s="781"/>
      <c r="AS51" s="781"/>
      <c r="AT51" s="781"/>
      <c r="AU51" s="781"/>
      <c r="AV51" s="781"/>
      <c r="AW51" s="781"/>
      <c r="AX51" s="781"/>
      <c r="AY51" s="781"/>
      <c r="AZ51" s="782">
        <v>2</v>
      </c>
      <c r="BA51" s="782"/>
      <c r="BB51" s="782"/>
      <c r="BC51" s="782"/>
      <c r="BD51" s="782"/>
      <c r="BE51" s="782"/>
      <c r="BF51" s="782"/>
      <c r="BG51" s="782"/>
      <c r="BH51" s="947">
        <v>1700</v>
      </c>
      <c r="BI51" s="947"/>
      <c r="BJ51" s="947"/>
      <c r="BK51" s="947"/>
      <c r="BL51" s="947"/>
      <c r="BM51" s="947"/>
      <c r="BN51" s="235">
        <v>3400</v>
      </c>
    </row>
    <row r="52" spans="1:66" s="218" customFormat="1" ht="15.75">
      <c r="A52" s="940">
        <v>11</v>
      </c>
      <c r="B52" s="941"/>
      <c r="C52" s="941"/>
      <c r="D52" s="942"/>
      <c r="E52" s="898" t="s">
        <v>370</v>
      </c>
      <c r="F52" s="898"/>
      <c r="G52" s="898"/>
      <c r="H52" s="898"/>
      <c r="I52" s="898"/>
      <c r="J52" s="898"/>
      <c r="K52" s="898"/>
      <c r="L52" s="898"/>
      <c r="M52" s="898"/>
      <c r="N52" s="898"/>
      <c r="O52" s="898"/>
      <c r="P52" s="898"/>
      <c r="Q52" s="898"/>
      <c r="R52" s="898"/>
      <c r="S52" s="898"/>
      <c r="T52" s="898"/>
      <c r="U52" s="898"/>
      <c r="V52" s="898"/>
      <c r="W52" s="898"/>
      <c r="X52" s="898"/>
      <c r="Y52" s="898"/>
      <c r="Z52" s="898"/>
      <c r="AA52" s="898"/>
      <c r="AB52" s="898"/>
      <c r="AC52" s="898"/>
      <c r="AD52" s="898"/>
      <c r="AE52" s="898"/>
      <c r="AF52" s="898"/>
      <c r="AG52" s="898"/>
      <c r="AH52" s="898"/>
      <c r="AI52" s="898"/>
      <c r="AJ52" s="898"/>
      <c r="AK52" s="898"/>
      <c r="AL52" s="898"/>
      <c r="AM52" s="898"/>
      <c r="AN52" s="898"/>
      <c r="AO52" s="898"/>
      <c r="AP52" s="898"/>
      <c r="AQ52" s="898"/>
      <c r="AR52" s="898"/>
      <c r="AS52" s="898"/>
      <c r="AT52" s="898"/>
      <c r="AU52" s="898"/>
      <c r="AV52" s="898"/>
      <c r="AW52" s="898"/>
      <c r="AX52" s="898"/>
      <c r="AY52" s="898"/>
      <c r="AZ52" s="782">
        <v>48</v>
      </c>
      <c r="BA52" s="782"/>
      <c r="BB52" s="782"/>
      <c r="BC52" s="782"/>
      <c r="BD52" s="782"/>
      <c r="BE52" s="782"/>
      <c r="BF52" s="782"/>
      <c r="BG52" s="782"/>
      <c r="BH52" s="947">
        <v>8500</v>
      </c>
      <c r="BI52" s="947"/>
      <c r="BJ52" s="947"/>
      <c r="BK52" s="947"/>
      <c r="BL52" s="947"/>
      <c r="BM52" s="947"/>
      <c r="BN52" s="235">
        <f>AZ52*BH52</f>
        <v>408000</v>
      </c>
    </row>
    <row r="53" spans="1:66" ht="15.75">
      <c r="A53" s="603"/>
      <c r="B53" s="604"/>
      <c r="C53" s="604"/>
      <c r="D53" s="605"/>
      <c r="E53" s="776" t="s">
        <v>7</v>
      </c>
      <c r="F53" s="776"/>
      <c r="G53" s="776"/>
      <c r="H53" s="776"/>
      <c r="I53" s="776"/>
      <c r="J53" s="776"/>
      <c r="K53" s="776"/>
      <c r="L53" s="776"/>
      <c r="M53" s="776"/>
      <c r="N53" s="776"/>
      <c r="O53" s="776"/>
      <c r="P53" s="776"/>
      <c r="Q53" s="776"/>
      <c r="R53" s="776"/>
      <c r="S53" s="776"/>
      <c r="T53" s="776"/>
      <c r="U53" s="776"/>
      <c r="V53" s="776"/>
      <c r="W53" s="776"/>
      <c r="X53" s="776"/>
      <c r="Y53" s="776"/>
      <c r="Z53" s="776"/>
      <c r="AA53" s="776"/>
      <c r="AB53" s="776"/>
      <c r="AC53" s="776"/>
      <c r="AD53" s="776"/>
      <c r="AE53" s="776"/>
      <c r="AF53" s="776"/>
      <c r="AG53" s="776"/>
      <c r="AH53" s="776"/>
      <c r="AI53" s="776"/>
      <c r="AJ53" s="776"/>
      <c r="AK53" s="776"/>
      <c r="AL53" s="776"/>
      <c r="AM53" s="776"/>
      <c r="AN53" s="776"/>
      <c r="AO53" s="776"/>
      <c r="AP53" s="776"/>
      <c r="AQ53" s="776"/>
      <c r="AR53" s="776"/>
      <c r="AS53" s="776"/>
      <c r="AT53" s="776"/>
      <c r="AU53" s="776"/>
      <c r="AV53" s="776"/>
      <c r="AW53" s="776"/>
      <c r="AX53" s="776"/>
      <c r="AY53" s="776"/>
      <c r="AZ53" s="774"/>
      <c r="BA53" s="774"/>
      <c r="BB53" s="774"/>
      <c r="BC53" s="774"/>
      <c r="BD53" s="774"/>
      <c r="BE53" s="774"/>
      <c r="BF53" s="774"/>
      <c r="BG53" s="774"/>
      <c r="BH53" s="946"/>
      <c r="BI53" s="946"/>
      <c r="BJ53" s="946"/>
      <c r="BK53" s="946"/>
      <c r="BL53" s="946"/>
      <c r="BM53" s="946"/>
      <c r="BN53" s="100">
        <f>SUM(BN25:BN52)</f>
        <v>3082288</v>
      </c>
    </row>
    <row r="54" spans="1:66" ht="15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4"/>
      <c r="BA54" s="24"/>
      <c r="BB54" s="24"/>
      <c r="BC54" s="24"/>
      <c r="BD54" s="24"/>
      <c r="BE54" s="24"/>
      <c r="BF54" s="24"/>
      <c r="BG54" s="24"/>
      <c r="BH54" s="151"/>
      <c r="BI54" s="151"/>
      <c r="BJ54" s="151"/>
      <c r="BK54" s="151"/>
      <c r="BL54" s="151"/>
      <c r="BM54" s="151"/>
      <c r="BN54" s="21"/>
    </row>
    <row r="55" spans="1:66" ht="22.5" customHeight="1">
      <c r="A55" s="987" t="s">
        <v>800</v>
      </c>
      <c r="B55" s="987"/>
      <c r="C55" s="987"/>
      <c r="D55" s="987"/>
      <c r="E55" s="987"/>
      <c r="F55" s="987"/>
      <c r="G55" s="987"/>
      <c r="H55" s="987"/>
      <c r="I55" s="987"/>
      <c r="J55" s="987"/>
      <c r="K55" s="987"/>
      <c r="L55" s="987"/>
      <c r="M55" s="987"/>
      <c r="N55" s="987"/>
      <c r="O55" s="987"/>
      <c r="P55" s="987"/>
      <c r="Q55" s="987"/>
      <c r="R55" s="987"/>
      <c r="S55" s="987"/>
      <c r="T55" s="987"/>
      <c r="U55" s="987"/>
      <c r="V55" s="987"/>
      <c r="W55" s="987"/>
      <c r="X55" s="987"/>
      <c r="Y55" s="987"/>
      <c r="Z55" s="987"/>
      <c r="AA55" s="987"/>
      <c r="AB55" s="987"/>
      <c r="AC55" s="987"/>
      <c r="AD55" s="987"/>
      <c r="AE55" s="987"/>
      <c r="AF55" s="987"/>
      <c r="AG55" s="987"/>
      <c r="AH55" s="987"/>
      <c r="AI55" s="987"/>
      <c r="AJ55" s="987"/>
      <c r="AK55" s="987"/>
      <c r="AL55" s="987"/>
      <c r="AM55" s="987"/>
      <c r="AN55" s="987"/>
      <c r="AO55" s="987"/>
      <c r="AP55" s="987"/>
      <c r="AQ55" s="987"/>
      <c r="AR55" s="987"/>
      <c r="AS55" s="987"/>
      <c r="AT55" s="987"/>
      <c r="AU55" s="987"/>
      <c r="AV55" s="987"/>
      <c r="AW55" s="987"/>
      <c r="AX55" s="987"/>
      <c r="AY55" s="987"/>
      <c r="AZ55" s="987"/>
      <c r="BA55" s="987"/>
      <c r="BB55" s="987"/>
      <c r="BC55" s="987"/>
      <c r="BD55" s="987"/>
      <c r="BE55" s="987"/>
      <c r="BF55" s="987"/>
      <c r="BG55" s="987"/>
      <c r="BH55" s="987"/>
      <c r="BI55" s="987"/>
      <c r="BJ55" s="987"/>
      <c r="BK55" s="987"/>
      <c r="BL55" s="987"/>
      <c r="BM55" s="987"/>
      <c r="BN55" s="987"/>
    </row>
    <row r="56" spans="1:66" ht="15.75">
      <c r="A56" s="961" t="s">
        <v>1001</v>
      </c>
      <c r="B56" s="961"/>
      <c r="C56" s="961"/>
      <c r="D56" s="961"/>
      <c r="E56" s="961"/>
      <c r="F56" s="961"/>
      <c r="G56" s="961"/>
      <c r="H56" s="961"/>
      <c r="I56" s="961"/>
      <c r="J56" s="961"/>
      <c r="K56" s="961"/>
      <c r="L56" s="961"/>
      <c r="M56" s="961"/>
      <c r="N56" s="961"/>
      <c r="O56" s="961"/>
      <c r="P56" s="961"/>
      <c r="Q56" s="961"/>
      <c r="R56" s="961"/>
      <c r="S56" s="961"/>
      <c r="T56" s="961"/>
      <c r="U56" s="961"/>
      <c r="V56" s="961"/>
      <c r="W56" s="961"/>
      <c r="X56" s="961"/>
      <c r="Y56" s="961"/>
      <c r="Z56" s="961"/>
      <c r="AA56" s="961"/>
      <c r="AB56" s="961"/>
      <c r="AC56" s="961"/>
      <c r="AD56" s="961"/>
      <c r="AE56" s="961"/>
      <c r="AF56" s="961"/>
      <c r="AG56" s="961"/>
      <c r="AH56" s="961"/>
      <c r="AI56" s="961"/>
      <c r="AJ56" s="961"/>
      <c r="AK56" s="961"/>
      <c r="AL56" s="961"/>
      <c r="AM56" s="961"/>
      <c r="AN56" s="961"/>
      <c r="AO56" s="961"/>
      <c r="AP56" s="961"/>
      <c r="AQ56" s="961"/>
      <c r="AR56" s="961"/>
      <c r="AS56" s="961"/>
      <c r="AT56" s="961"/>
      <c r="AU56" s="961"/>
      <c r="AV56" s="961"/>
      <c r="AW56" s="961"/>
      <c r="AX56" s="961"/>
      <c r="AY56" s="961"/>
      <c r="AZ56" s="961"/>
      <c r="BA56" s="961"/>
      <c r="BB56" s="961"/>
      <c r="BC56" s="961"/>
      <c r="BD56" s="961"/>
      <c r="BE56" s="961"/>
      <c r="BF56" s="961"/>
      <c r="BG56" s="961"/>
      <c r="BH56" s="961"/>
      <c r="BI56" s="961"/>
      <c r="BJ56" s="961"/>
      <c r="BK56" s="961"/>
      <c r="BL56" s="961"/>
      <c r="BM56" s="961"/>
      <c r="BN56" s="961"/>
    </row>
    <row r="57" spans="1:66" ht="21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4"/>
      <c r="BA57" s="24"/>
      <c r="BB57" s="24"/>
      <c r="BC57" s="24"/>
      <c r="BD57" s="24"/>
      <c r="BE57" s="24"/>
      <c r="BF57" s="24"/>
      <c r="BG57" s="24"/>
      <c r="BH57" s="151"/>
      <c r="BI57" s="151"/>
      <c r="BJ57" s="151"/>
      <c r="BK57" s="151"/>
      <c r="BL57" s="151"/>
      <c r="BM57" s="151"/>
      <c r="BN57" s="21"/>
    </row>
    <row r="58" spans="1:66" ht="1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4"/>
      <c r="BA58" s="24"/>
      <c r="BB58" s="24"/>
      <c r="BC58" s="24"/>
      <c r="BD58" s="24"/>
      <c r="BE58" s="24"/>
      <c r="BF58" s="24"/>
      <c r="BG58" s="24"/>
      <c r="BH58" s="151"/>
      <c r="BI58" s="151"/>
      <c r="BJ58" s="151"/>
      <c r="BK58" s="151"/>
      <c r="BL58" s="151"/>
      <c r="BM58" s="151"/>
      <c r="BN58" s="201" t="s">
        <v>979</v>
      </c>
    </row>
    <row r="59" spans="1:66" ht="15.75">
      <c r="A59" s="569" t="s">
        <v>667</v>
      </c>
      <c r="B59" s="569"/>
      <c r="C59" s="569"/>
      <c r="D59" s="569"/>
      <c r="E59" s="569"/>
      <c r="F59" s="569"/>
      <c r="G59" s="569"/>
      <c r="H59" s="569"/>
      <c r="I59" s="569"/>
      <c r="J59" s="569"/>
      <c r="K59" s="569"/>
      <c r="L59" s="569"/>
      <c r="M59" s="569"/>
      <c r="N59" s="569"/>
      <c r="O59" s="569"/>
      <c r="P59" s="569"/>
      <c r="Q59" s="569"/>
      <c r="R59" s="569"/>
      <c r="S59" s="569"/>
      <c r="T59" s="569"/>
      <c r="U59" s="569"/>
      <c r="V59" s="569"/>
      <c r="W59" s="569"/>
      <c r="X59" s="569"/>
      <c r="Y59" s="569"/>
      <c r="Z59" s="569"/>
      <c r="AA59" s="569"/>
      <c r="AB59" s="569"/>
      <c r="AC59" s="569"/>
      <c r="AD59" s="569"/>
      <c r="AE59" s="569"/>
      <c r="AF59" s="569"/>
      <c r="AG59" s="569"/>
      <c r="AH59" s="569"/>
      <c r="AI59" s="569"/>
      <c r="AJ59" s="569"/>
      <c r="AK59" s="569"/>
      <c r="AL59" s="569"/>
      <c r="AM59" s="569"/>
      <c r="AN59" s="569"/>
      <c r="AO59" s="569"/>
      <c r="AP59" s="569"/>
      <c r="AQ59" s="569"/>
      <c r="AR59" s="569"/>
      <c r="AS59" s="569"/>
      <c r="AT59" s="569"/>
      <c r="AU59" s="569"/>
      <c r="AV59" s="569"/>
      <c r="AW59" s="569"/>
      <c r="AX59" s="569"/>
      <c r="AY59" s="569"/>
      <c r="AZ59" s="569"/>
      <c r="BA59" s="569"/>
      <c r="BB59" s="569"/>
      <c r="BC59" s="569"/>
      <c r="BD59" s="569"/>
      <c r="BE59" s="569"/>
      <c r="BF59" s="569"/>
      <c r="BG59" s="569"/>
      <c r="BH59" s="569"/>
      <c r="BI59" s="569"/>
      <c r="BJ59" s="569"/>
      <c r="BK59" s="569"/>
      <c r="BL59" s="569"/>
      <c r="BM59" s="569"/>
      <c r="BN59" s="569"/>
    </row>
    <row r="60" spans="1:66" ht="3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</row>
    <row r="61" spans="1:66" ht="15.75">
      <c r="A61" s="6" t="s">
        <v>2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780" t="s">
        <v>73</v>
      </c>
      <c r="T61" s="780"/>
      <c r="U61" s="780"/>
      <c r="V61" s="780"/>
      <c r="W61" s="780"/>
      <c r="X61" s="780"/>
      <c r="Y61" s="780"/>
      <c r="Z61" s="780"/>
      <c r="AA61" s="780"/>
      <c r="AB61" s="780"/>
      <c r="AC61" s="780"/>
      <c r="AD61" s="780"/>
      <c r="AE61" s="780"/>
      <c r="AF61" s="780"/>
      <c r="AG61" s="780"/>
      <c r="AH61" s="780"/>
      <c r="AI61" s="780"/>
      <c r="AJ61" s="780"/>
      <c r="AK61" s="780"/>
      <c r="AL61" s="780"/>
      <c r="AM61" s="780"/>
      <c r="AN61" s="780"/>
      <c r="AO61" s="780"/>
      <c r="AP61" s="780"/>
      <c r="AQ61" s="780"/>
      <c r="AR61" s="780"/>
      <c r="AS61" s="780"/>
      <c r="AT61" s="780"/>
      <c r="AU61" s="780"/>
      <c r="AV61" s="780"/>
      <c r="AW61" s="780"/>
      <c r="AX61" s="780"/>
      <c r="AY61" s="780"/>
      <c r="AZ61" s="780"/>
      <c r="BA61" s="780"/>
      <c r="BB61" s="780"/>
      <c r="BC61" s="780"/>
      <c r="BD61" s="780"/>
      <c r="BE61" s="780"/>
      <c r="BF61" s="780"/>
      <c r="BG61" s="780"/>
      <c r="BH61" s="780"/>
      <c r="BI61" s="780"/>
      <c r="BJ61" s="780"/>
      <c r="BK61" s="780"/>
      <c r="BL61" s="780"/>
      <c r="BM61" s="780"/>
      <c r="BN61" s="780"/>
    </row>
    <row r="62" spans="1:66" ht="15.75">
      <c r="A62" s="6" t="s">
        <v>3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604" t="s">
        <v>74</v>
      </c>
      <c r="AI62" s="604"/>
      <c r="AJ62" s="604"/>
      <c r="AK62" s="604"/>
      <c r="AL62" s="604"/>
      <c r="AM62" s="604"/>
      <c r="AN62" s="604"/>
      <c r="AO62" s="604"/>
      <c r="AP62" s="604"/>
      <c r="AQ62" s="604"/>
      <c r="AR62" s="604"/>
      <c r="AS62" s="604"/>
      <c r="AT62" s="604"/>
      <c r="AU62" s="604"/>
      <c r="AV62" s="604"/>
      <c r="AW62" s="604"/>
      <c r="AX62" s="604"/>
      <c r="AY62" s="604"/>
      <c r="AZ62" s="604"/>
      <c r="BA62" s="604"/>
      <c r="BB62" s="604"/>
      <c r="BC62" s="604"/>
      <c r="BD62" s="604"/>
      <c r="BE62" s="604"/>
      <c r="BF62" s="604"/>
      <c r="BG62" s="604"/>
      <c r="BH62" s="604"/>
      <c r="BI62" s="604"/>
      <c r="BJ62" s="604"/>
      <c r="BK62" s="604"/>
      <c r="BL62" s="604"/>
      <c r="BM62" s="604"/>
      <c r="BN62" s="604"/>
    </row>
    <row r="63" spans="1:66" ht="6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</row>
    <row r="64" spans="1:66" ht="15.75" customHeight="1">
      <c r="A64" s="964" t="s">
        <v>159</v>
      </c>
      <c r="B64" s="964"/>
      <c r="C64" s="964"/>
      <c r="D64" s="964"/>
      <c r="E64" s="964"/>
      <c r="F64" s="964"/>
      <c r="G64" s="964"/>
      <c r="H64" s="964"/>
      <c r="I64" s="964"/>
      <c r="J64" s="964"/>
      <c r="K64" s="964"/>
      <c r="L64" s="964"/>
      <c r="M64" s="964"/>
      <c r="N64" s="964"/>
      <c r="O64" s="964"/>
      <c r="P64" s="964"/>
      <c r="Q64" s="963" t="s">
        <v>160</v>
      </c>
      <c r="R64" s="963"/>
      <c r="S64" s="963"/>
      <c r="T64" s="963"/>
      <c r="U64" s="963"/>
      <c r="V64" s="963"/>
      <c r="W64" s="963"/>
      <c r="X64" s="963" t="s">
        <v>161</v>
      </c>
      <c r="Y64" s="963"/>
      <c r="Z64" s="963"/>
      <c r="AA64" s="963"/>
      <c r="AB64" s="963"/>
      <c r="AC64" s="963"/>
      <c r="AD64" s="963"/>
      <c r="AE64" s="963"/>
      <c r="AF64" s="963"/>
      <c r="AG64" s="963"/>
      <c r="AH64" s="963"/>
      <c r="AI64" s="963"/>
      <c r="AJ64" s="963"/>
      <c r="AK64" s="963"/>
      <c r="AL64" s="963"/>
      <c r="AM64" s="963"/>
      <c r="AN64" s="963"/>
      <c r="AO64" s="963"/>
      <c r="AP64" s="963"/>
      <c r="AQ64" s="963"/>
      <c r="AR64" s="963"/>
      <c r="AS64" s="981" t="s">
        <v>162</v>
      </c>
      <c r="AT64" s="982"/>
      <c r="AU64" s="982"/>
      <c r="AV64" s="982"/>
      <c r="AW64" s="982"/>
      <c r="AX64" s="982"/>
      <c r="AY64" s="982"/>
      <c r="AZ64" s="982"/>
      <c r="BA64" s="982"/>
      <c r="BB64" s="982"/>
      <c r="BC64" s="982"/>
      <c r="BD64" s="982"/>
      <c r="BE64" s="982"/>
      <c r="BF64" s="982"/>
      <c r="BG64" s="982"/>
      <c r="BH64" s="982"/>
      <c r="BI64" s="982"/>
      <c r="BJ64" s="982"/>
      <c r="BK64" s="982"/>
      <c r="BL64" s="982"/>
      <c r="BM64" s="983"/>
      <c r="BN64" s="976" t="s">
        <v>163</v>
      </c>
    </row>
    <row r="65" spans="1:66" ht="25.5" customHeight="1">
      <c r="A65" s="964"/>
      <c r="B65" s="964"/>
      <c r="C65" s="964"/>
      <c r="D65" s="964"/>
      <c r="E65" s="964"/>
      <c r="F65" s="964"/>
      <c r="G65" s="964"/>
      <c r="H65" s="964"/>
      <c r="I65" s="964"/>
      <c r="J65" s="964"/>
      <c r="K65" s="964"/>
      <c r="L65" s="964"/>
      <c r="M65" s="964"/>
      <c r="N65" s="964"/>
      <c r="O65" s="964"/>
      <c r="P65" s="964"/>
      <c r="Q65" s="963"/>
      <c r="R65" s="963"/>
      <c r="S65" s="963"/>
      <c r="T65" s="963"/>
      <c r="U65" s="963"/>
      <c r="V65" s="963"/>
      <c r="W65" s="963"/>
      <c r="X65" s="965" t="s">
        <v>164</v>
      </c>
      <c r="Y65" s="965"/>
      <c r="Z65" s="965"/>
      <c r="AA65" s="965"/>
      <c r="AB65" s="965"/>
      <c r="AC65" s="965"/>
      <c r="AD65" s="965" t="s">
        <v>165</v>
      </c>
      <c r="AE65" s="965"/>
      <c r="AF65" s="965"/>
      <c r="AG65" s="965"/>
      <c r="AH65" s="965"/>
      <c r="AI65" s="965"/>
      <c r="AJ65" s="965"/>
      <c r="AK65" s="965" t="s">
        <v>166</v>
      </c>
      <c r="AL65" s="965"/>
      <c r="AM65" s="965"/>
      <c r="AN65" s="965"/>
      <c r="AO65" s="965"/>
      <c r="AP65" s="965"/>
      <c r="AQ65" s="965"/>
      <c r="AR65" s="965"/>
      <c r="AS65" s="965" t="s">
        <v>167</v>
      </c>
      <c r="AT65" s="965"/>
      <c r="AU65" s="965"/>
      <c r="AV65" s="965"/>
      <c r="AW65" s="965"/>
      <c r="AX65" s="965"/>
      <c r="AY65" s="965"/>
      <c r="AZ65" s="965"/>
      <c r="BA65" s="965" t="s">
        <v>165</v>
      </c>
      <c r="BB65" s="965"/>
      <c r="BC65" s="965"/>
      <c r="BD65" s="965"/>
      <c r="BE65" s="965"/>
      <c r="BF65" s="965"/>
      <c r="BG65" s="965"/>
      <c r="BH65" s="965"/>
      <c r="BI65" s="978" t="s">
        <v>166</v>
      </c>
      <c r="BJ65" s="979"/>
      <c r="BK65" s="979"/>
      <c r="BL65" s="979"/>
      <c r="BM65" s="980"/>
      <c r="BN65" s="977"/>
    </row>
    <row r="66" spans="1:66" s="1" customFormat="1" ht="15.75">
      <c r="A66" s="972" t="s">
        <v>169</v>
      </c>
      <c r="B66" s="972"/>
      <c r="C66" s="972"/>
      <c r="D66" s="972"/>
      <c r="E66" s="972"/>
      <c r="F66" s="972"/>
      <c r="G66" s="972"/>
      <c r="H66" s="972"/>
      <c r="I66" s="972"/>
      <c r="J66" s="972"/>
      <c r="K66" s="972"/>
      <c r="L66" s="972"/>
      <c r="M66" s="972"/>
      <c r="N66" s="972"/>
      <c r="O66" s="972"/>
      <c r="P66" s="972"/>
      <c r="Q66" s="775">
        <v>50</v>
      </c>
      <c r="R66" s="775"/>
      <c r="S66" s="775"/>
      <c r="T66" s="775"/>
      <c r="U66" s="775"/>
      <c r="V66" s="775"/>
      <c r="W66" s="775"/>
      <c r="X66" s="775"/>
      <c r="Y66" s="775"/>
      <c r="Z66" s="775"/>
      <c r="AA66" s="775"/>
      <c r="AB66" s="775"/>
      <c r="AC66" s="775"/>
      <c r="AD66" s="775">
        <v>2</v>
      </c>
      <c r="AE66" s="775"/>
      <c r="AF66" s="775"/>
      <c r="AG66" s="775"/>
      <c r="AH66" s="775"/>
      <c r="AI66" s="775"/>
      <c r="AJ66" s="775"/>
      <c r="AK66" s="775">
        <v>1</v>
      </c>
      <c r="AL66" s="775"/>
      <c r="AM66" s="775"/>
      <c r="AN66" s="775"/>
      <c r="AO66" s="775"/>
      <c r="AP66" s="775"/>
      <c r="AQ66" s="775"/>
      <c r="AR66" s="775"/>
      <c r="AS66" s="971">
        <f>AH70*X66</f>
        <v>0</v>
      </c>
      <c r="AT66" s="971"/>
      <c r="AU66" s="971"/>
      <c r="AV66" s="971"/>
      <c r="AW66" s="971"/>
      <c r="AX66" s="971"/>
      <c r="AY66" s="971"/>
      <c r="AZ66" s="971"/>
      <c r="BA66" s="971">
        <f>AH71*AD66</f>
        <v>64272</v>
      </c>
      <c r="BB66" s="971"/>
      <c r="BC66" s="971"/>
      <c r="BD66" s="971"/>
      <c r="BE66" s="971"/>
      <c r="BF66" s="971"/>
      <c r="BG66" s="971"/>
      <c r="BH66" s="971"/>
      <c r="BI66" s="984">
        <f>AK66*AH72</f>
        <v>24260</v>
      </c>
      <c r="BJ66" s="985"/>
      <c r="BK66" s="985"/>
      <c r="BL66" s="985"/>
      <c r="BM66" s="986"/>
      <c r="BN66" s="212">
        <f>AS66+BA66+BI66</f>
        <v>88532</v>
      </c>
    </row>
    <row r="67" spans="1:66" s="1" customFormat="1" ht="15.75" hidden="1">
      <c r="A67" s="972" t="s">
        <v>170</v>
      </c>
      <c r="B67" s="972"/>
      <c r="C67" s="972"/>
      <c r="D67" s="972"/>
      <c r="E67" s="972"/>
      <c r="F67" s="972"/>
      <c r="G67" s="972"/>
      <c r="H67" s="972"/>
      <c r="I67" s="972"/>
      <c r="J67" s="972"/>
      <c r="K67" s="972"/>
      <c r="L67" s="972"/>
      <c r="M67" s="972"/>
      <c r="N67" s="972"/>
      <c r="O67" s="972"/>
      <c r="P67" s="972"/>
      <c r="Q67" s="775"/>
      <c r="R67" s="775"/>
      <c r="S67" s="775"/>
      <c r="T67" s="775"/>
      <c r="U67" s="775"/>
      <c r="V67" s="775"/>
      <c r="W67" s="775"/>
      <c r="X67" s="775"/>
      <c r="Y67" s="775"/>
      <c r="Z67" s="775"/>
      <c r="AA67" s="775"/>
      <c r="AB67" s="775"/>
      <c r="AC67" s="775"/>
      <c r="AD67" s="775"/>
      <c r="AE67" s="775"/>
      <c r="AF67" s="775"/>
      <c r="AG67" s="775"/>
      <c r="AH67" s="775"/>
      <c r="AI67" s="775"/>
      <c r="AJ67" s="775"/>
      <c r="AK67" s="775"/>
      <c r="AL67" s="775"/>
      <c r="AM67" s="775"/>
      <c r="AN67" s="775"/>
      <c r="AO67" s="775"/>
      <c r="AP67" s="775"/>
      <c r="AQ67" s="775"/>
      <c r="AR67" s="775"/>
      <c r="AS67" s="971">
        <f>AH70*X67</f>
        <v>0</v>
      </c>
      <c r="AT67" s="971"/>
      <c r="AU67" s="971"/>
      <c r="AV67" s="971"/>
      <c r="AW67" s="971"/>
      <c r="AX67" s="971"/>
      <c r="AY67" s="971"/>
      <c r="AZ67" s="971"/>
      <c r="BA67" s="971">
        <f>AH71*AD67</f>
        <v>0</v>
      </c>
      <c r="BB67" s="971"/>
      <c r="BC67" s="971"/>
      <c r="BD67" s="971"/>
      <c r="BE67" s="971"/>
      <c r="BF67" s="971"/>
      <c r="BG67" s="971"/>
      <c r="BH67" s="971"/>
      <c r="BI67" s="984">
        <f>AK67*AH72</f>
        <v>0</v>
      </c>
      <c r="BJ67" s="985"/>
      <c r="BK67" s="985"/>
      <c r="BL67" s="985"/>
      <c r="BM67" s="986"/>
      <c r="BN67" s="212">
        <f>AS67+BA67+BI67</f>
        <v>0</v>
      </c>
    </row>
    <row r="68" spans="1:66" s="6" customFormat="1" ht="15.75">
      <c r="A68" s="968" t="s">
        <v>7</v>
      </c>
      <c r="B68" s="968"/>
      <c r="C68" s="968"/>
      <c r="D68" s="968"/>
      <c r="E68" s="968"/>
      <c r="F68" s="968"/>
      <c r="G68" s="968"/>
      <c r="H68" s="968"/>
      <c r="I68" s="968"/>
      <c r="J68" s="968"/>
      <c r="K68" s="968"/>
      <c r="L68" s="968"/>
      <c r="M68" s="968"/>
      <c r="N68" s="968"/>
      <c r="O68" s="968"/>
      <c r="P68" s="968"/>
      <c r="Q68" s="969">
        <f>SUM(Q66:W67)</f>
        <v>50</v>
      </c>
      <c r="R68" s="969"/>
      <c r="S68" s="969"/>
      <c r="T68" s="969"/>
      <c r="U68" s="969"/>
      <c r="V68" s="969"/>
      <c r="W68" s="969"/>
      <c r="X68" s="969">
        <f>SUM(X66:AC67)</f>
        <v>0</v>
      </c>
      <c r="Y68" s="969"/>
      <c r="Z68" s="969"/>
      <c r="AA68" s="969"/>
      <c r="AB68" s="969"/>
      <c r="AC68" s="969"/>
      <c r="AD68" s="969">
        <v>2</v>
      </c>
      <c r="AE68" s="969"/>
      <c r="AF68" s="969"/>
      <c r="AG68" s="969"/>
      <c r="AH68" s="969"/>
      <c r="AI68" s="969"/>
      <c r="AJ68" s="969"/>
      <c r="AK68" s="969">
        <f>SUM(AK66:AR67)</f>
        <v>1</v>
      </c>
      <c r="AL68" s="969"/>
      <c r="AM68" s="969"/>
      <c r="AN68" s="969"/>
      <c r="AO68" s="969"/>
      <c r="AP68" s="969"/>
      <c r="AQ68" s="969"/>
      <c r="AR68" s="969"/>
      <c r="AS68" s="966">
        <f>SUM(AS66:AZ67)</f>
        <v>0</v>
      </c>
      <c r="AT68" s="966"/>
      <c r="AU68" s="966"/>
      <c r="AV68" s="966"/>
      <c r="AW68" s="966"/>
      <c r="AX68" s="966"/>
      <c r="AY68" s="966"/>
      <c r="AZ68" s="966"/>
      <c r="BA68" s="966">
        <f>SUM(BA66:BH67)</f>
        <v>64272</v>
      </c>
      <c r="BB68" s="966"/>
      <c r="BC68" s="966"/>
      <c r="BD68" s="966"/>
      <c r="BE68" s="966"/>
      <c r="BF68" s="966"/>
      <c r="BG68" s="966"/>
      <c r="BH68" s="966"/>
      <c r="BI68" s="973">
        <f>SUM(BI66:BM67)</f>
        <v>24260</v>
      </c>
      <c r="BJ68" s="974"/>
      <c r="BK68" s="974"/>
      <c r="BL68" s="974"/>
      <c r="BM68" s="975"/>
      <c r="BN68" s="214">
        <f>SUM(BN66:BN67)</f>
        <v>88532</v>
      </c>
    </row>
    <row r="69" spans="1:66" ht="8.25" customHeight="1">
      <c r="A69" s="215"/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215"/>
      <c r="BG69" s="215"/>
      <c r="BH69" s="215"/>
      <c r="BI69" s="215"/>
      <c r="BJ69" s="215"/>
      <c r="BK69" s="215"/>
      <c r="BL69" s="215"/>
      <c r="BM69" s="215"/>
      <c r="BN69" s="216"/>
    </row>
    <row r="70" spans="1:66" ht="15.75">
      <c r="A70" s="217" t="s">
        <v>171</v>
      </c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218"/>
      <c r="AG70" s="218"/>
      <c r="AH70" s="970">
        <v>34299</v>
      </c>
      <c r="AI70" s="970"/>
      <c r="AJ70" s="970"/>
      <c r="AK70" s="970"/>
      <c r="AL70" s="970"/>
      <c r="AM70" s="970"/>
      <c r="AN70" s="970"/>
      <c r="AO70" s="970"/>
      <c r="AP70" s="970"/>
      <c r="AQ70" s="970"/>
      <c r="AR70" s="970"/>
      <c r="AS70" s="970"/>
      <c r="AT70" s="970"/>
      <c r="AU70" s="970"/>
      <c r="AV70" s="970"/>
      <c r="AW70" s="967" t="s">
        <v>11</v>
      </c>
      <c r="AX70" s="967"/>
      <c r="AY70" s="967"/>
      <c r="AZ70" s="967"/>
      <c r="BA70" s="967"/>
      <c r="BB70" s="967"/>
      <c r="BC70" s="967"/>
      <c r="BD70" s="218"/>
      <c r="BE70" s="218"/>
      <c r="BF70" s="218"/>
      <c r="BG70" s="218"/>
      <c r="BH70" s="218"/>
      <c r="BI70" s="218"/>
      <c r="BJ70" s="218"/>
      <c r="BK70" s="218"/>
      <c r="BL70" s="218"/>
      <c r="BM70" s="218"/>
      <c r="BN70" s="218"/>
    </row>
    <row r="71" spans="1:66" ht="15.75">
      <c r="A71" s="217" t="s">
        <v>172</v>
      </c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970">
        <v>32136</v>
      </c>
      <c r="AI71" s="970"/>
      <c r="AJ71" s="970"/>
      <c r="AK71" s="970"/>
      <c r="AL71" s="970"/>
      <c r="AM71" s="970"/>
      <c r="AN71" s="970"/>
      <c r="AO71" s="970"/>
      <c r="AP71" s="970"/>
      <c r="AQ71" s="970"/>
      <c r="AR71" s="970"/>
      <c r="AS71" s="970"/>
      <c r="AT71" s="970"/>
      <c r="AU71" s="970"/>
      <c r="AV71" s="970"/>
      <c r="AW71" s="967" t="s">
        <v>11</v>
      </c>
      <c r="AX71" s="967"/>
      <c r="AY71" s="967"/>
      <c r="AZ71" s="967"/>
      <c r="BA71" s="967"/>
      <c r="BB71" s="967"/>
      <c r="BC71" s="967"/>
      <c r="BD71" s="218"/>
      <c r="BE71" s="218"/>
      <c r="BF71" s="218"/>
      <c r="BG71" s="218"/>
      <c r="BH71" s="218"/>
      <c r="BI71" s="218"/>
      <c r="BJ71" s="218"/>
      <c r="BK71" s="218"/>
      <c r="BL71" s="218"/>
      <c r="BM71" s="218"/>
      <c r="BN71" s="218"/>
    </row>
    <row r="72" spans="1:66" ht="15.75">
      <c r="A72" s="217" t="s">
        <v>173</v>
      </c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970">
        <v>24260</v>
      </c>
      <c r="AI72" s="970"/>
      <c r="AJ72" s="970"/>
      <c r="AK72" s="970"/>
      <c r="AL72" s="970"/>
      <c r="AM72" s="970"/>
      <c r="AN72" s="970"/>
      <c r="AO72" s="970"/>
      <c r="AP72" s="970"/>
      <c r="AQ72" s="970"/>
      <c r="AR72" s="970"/>
      <c r="AS72" s="970"/>
      <c r="AT72" s="970"/>
      <c r="AU72" s="970"/>
      <c r="AV72" s="970"/>
      <c r="AW72" s="967" t="s">
        <v>11</v>
      </c>
      <c r="AX72" s="967"/>
      <c r="AY72" s="967"/>
      <c r="AZ72" s="967"/>
      <c r="BA72" s="967"/>
      <c r="BB72" s="967"/>
      <c r="BC72" s="967"/>
      <c r="BD72" s="218"/>
      <c r="BE72" s="218"/>
      <c r="BF72" s="218"/>
      <c r="BG72" s="218"/>
      <c r="BH72" s="218"/>
      <c r="BI72" s="218"/>
      <c r="BJ72" s="218"/>
      <c r="BK72" s="218"/>
      <c r="BL72" s="218"/>
      <c r="BM72" s="218"/>
      <c r="BN72" s="218"/>
    </row>
    <row r="73" ht="6.75" customHeight="1"/>
    <row r="74" spans="1:66" ht="19.5" customHeight="1">
      <c r="A74" s="569" t="s">
        <v>693</v>
      </c>
      <c r="B74" s="569"/>
      <c r="C74" s="569"/>
      <c r="D74" s="569"/>
      <c r="E74" s="569"/>
      <c r="F74" s="569"/>
      <c r="G74" s="569"/>
      <c r="H74" s="569"/>
      <c r="I74" s="569"/>
      <c r="J74" s="569"/>
      <c r="K74" s="569"/>
      <c r="L74" s="569"/>
      <c r="M74" s="569"/>
      <c r="N74" s="569"/>
      <c r="O74" s="569"/>
      <c r="P74" s="569"/>
      <c r="Q74" s="569"/>
      <c r="R74" s="569"/>
      <c r="S74" s="569"/>
      <c r="T74" s="569"/>
      <c r="U74" s="569"/>
      <c r="V74" s="569"/>
      <c r="W74" s="569"/>
      <c r="X74" s="569"/>
      <c r="Y74" s="569"/>
      <c r="Z74" s="569"/>
      <c r="AA74" s="569"/>
      <c r="AB74" s="569"/>
      <c r="AC74" s="569"/>
      <c r="AD74" s="569"/>
      <c r="AE74" s="569"/>
      <c r="AF74" s="569"/>
      <c r="AG74" s="569"/>
      <c r="AH74" s="569"/>
      <c r="AI74" s="569"/>
      <c r="AJ74" s="569"/>
      <c r="AK74" s="569"/>
      <c r="AL74" s="569"/>
      <c r="AM74" s="569"/>
      <c r="AN74" s="569"/>
      <c r="AO74" s="569"/>
      <c r="AP74" s="569"/>
      <c r="AQ74" s="569"/>
      <c r="AR74" s="569"/>
      <c r="AS74" s="569"/>
      <c r="AT74" s="569"/>
      <c r="AU74" s="569"/>
      <c r="AV74" s="569"/>
      <c r="AW74" s="569"/>
      <c r="AX74" s="569"/>
      <c r="AY74" s="569"/>
      <c r="AZ74" s="569"/>
      <c r="BA74" s="569"/>
      <c r="BB74" s="569"/>
      <c r="BC74" s="569"/>
      <c r="BD74" s="569"/>
      <c r="BE74" s="569"/>
      <c r="BF74" s="569"/>
      <c r="BG74" s="569"/>
      <c r="BH74" s="569"/>
      <c r="BI74" s="569"/>
      <c r="BJ74" s="569"/>
      <c r="BK74" s="569"/>
      <c r="BL74" s="569"/>
      <c r="BM74" s="569"/>
      <c r="BN74" s="569"/>
    </row>
    <row r="75" spans="1:66" ht="19.5" customHeight="1">
      <c r="A75" s="6" t="s">
        <v>2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572">
        <v>243</v>
      </c>
      <c r="U75" s="572"/>
      <c r="V75" s="572"/>
      <c r="W75" s="572"/>
      <c r="X75" s="572"/>
      <c r="Y75" s="572"/>
      <c r="Z75" s="572"/>
      <c r="AA75" s="572"/>
      <c r="AB75" s="572"/>
      <c r="AC75" s="572"/>
      <c r="AD75" s="572"/>
      <c r="AE75" s="572"/>
      <c r="AF75" s="572"/>
      <c r="AG75" s="572"/>
      <c r="AH75" s="572"/>
      <c r="AI75" s="572"/>
      <c r="AJ75" s="572"/>
      <c r="AK75" s="572"/>
      <c r="AL75" s="572"/>
      <c r="AM75" s="572"/>
      <c r="AN75" s="572"/>
      <c r="AO75" s="572"/>
      <c r="AP75" s="572"/>
      <c r="AQ75" s="572"/>
      <c r="AR75" s="572"/>
      <c r="AS75" s="572"/>
      <c r="AT75" s="572"/>
      <c r="AU75" s="572"/>
      <c r="AV75" s="572"/>
      <c r="AW75" s="572"/>
      <c r="AX75" s="572"/>
      <c r="AY75" s="572"/>
      <c r="AZ75" s="572"/>
      <c r="BA75" s="572"/>
      <c r="BB75" s="572"/>
      <c r="BC75" s="572"/>
      <c r="BD75" s="572"/>
      <c r="BE75" s="572"/>
      <c r="BF75" s="572"/>
      <c r="BG75" s="572"/>
      <c r="BH75" s="572"/>
      <c r="BI75" s="572"/>
      <c r="BJ75" s="572"/>
      <c r="BK75" s="572"/>
      <c r="BL75" s="572"/>
      <c r="BM75" s="572"/>
      <c r="BN75" s="572"/>
    </row>
    <row r="76" spans="1:66" ht="19.5" customHeight="1">
      <c r="A76" s="6" t="s">
        <v>3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49"/>
      <c r="AI76" s="573" t="s">
        <v>74</v>
      </c>
      <c r="AJ76" s="573"/>
      <c r="AK76" s="573"/>
      <c r="AL76" s="573"/>
      <c r="AM76" s="573"/>
      <c r="AN76" s="573"/>
      <c r="AO76" s="573"/>
      <c r="AP76" s="573"/>
      <c r="AQ76" s="573"/>
      <c r="AR76" s="573"/>
      <c r="AS76" s="573"/>
      <c r="AT76" s="573"/>
      <c r="AU76" s="573"/>
      <c r="AV76" s="573"/>
      <c r="AW76" s="573"/>
      <c r="AX76" s="573"/>
      <c r="AY76" s="573"/>
      <c r="AZ76" s="573"/>
      <c r="BA76" s="573"/>
      <c r="BB76" s="573"/>
      <c r="BC76" s="573"/>
      <c r="BD76" s="573"/>
      <c r="BE76" s="573"/>
      <c r="BF76" s="573"/>
      <c r="BG76" s="573"/>
      <c r="BH76" s="573"/>
      <c r="BI76" s="573"/>
      <c r="BJ76" s="573"/>
      <c r="BK76" s="573"/>
      <c r="BL76" s="573"/>
      <c r="BM76" s="573"/>
      <c r="BN76" s="573"/>
    </row>
    <row r="77" spans="1:66" ht="9.75" customHeight="1">
      <c r="A77" s="6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</row>
    <row r="78" spans="1:66" ht="19.5" customHeight="1">
      <c r="A78" s="583" t="s">
        <v>125</v>
      </c>
      <c r="B78" s="584"/>
      <c r="C78" s="584"/>
      <c r="D78" s="585"/>
      <c r="E78" s="583" t="s">
        <v>292</v>
      </c>
      <c r="F78" s="584"/>
      <c r="G78" s="584"/>
      <c r="H78" s="584"/>
      <c r="I78" s="584"/>
      <c r="J78" s="584"/>
      <c r="K78" s="584"/>
      <c r="L78" s="584"/>
      <c r="M78" s="584"/>
      <c r="N78" s="584"/>
      <c r="O78" s="584"/>
      <c r="P78" s="584"/>
      <c r="Q78" s="584"/>
      <c r="R78" s="584"/>
      <c r="S78" s="584"/>
      <c r="T78" s="584"/>
      <c r="U78" s="584"/>
      <c r="V78" s="584"/>
      <c r="W78" s="584"/>
      <c r="X78" s="584"/>
      <c r="Y78" s="584"/>
      <c r="Z78" s="584"/>
      <c r="AA78" s="584"/>
      <c r="AB78" s="584"/>
      <c r="AC78" s="584"/>
      <c r="AD78" s="584"/>
      <c r="AE78" s="584"/>
      <c r="AF78" s="584"/>
      <c r="AG78" s="584"/>
      <c r="AH78" s="584"/>
      <c r="AI78" s="584"/>
      <c r="AJ78" s="584"/>
      <c r="AK78" s="585"/>
      <c r="AL78" s="583" t="s">
        <v>629</v>
      </c>
      <c r="AM78" s="584"/>
      <c r="AN78" s="584"/>
      <c r="AO78" s="584"/>
      <c r="AP78" s="584"/>
      <c r="AQ78" s="584"/>
      <c r="AR78" s="584"/>
      <c r="AS78" s="584"/>
      <c r="AT78" s="585"/>
      <c r="AU78" s="583" t="s">
        <v>345</v>
      </c>
      <c r="AV78" s="584"/>
      <c r="AW78" s="584"/>
      <c r="AX78" s="584"/>
      <c r="AY78" s="584"/>
      <c r="AZ78" s="584"/>
      <c r="BA78" s="584"/>
      <c r="BB78" s="584"/>
      <c r="BC78" s="585"/>
      <c r="BD78" s="583" t="s">
        <v>293</v>
      </c>
      <c r="BE78" s="584"/>
      <c r="BF78" s="584"/>
      <c r="BG78" s="584"/>
      <c r="BH78" s="584"/>
      <c r="BI78" s="584"/>
      <c r="BJ78" s="584"/>
      <c r="BK78" s="584"/>
      <c r="BL78" s="584"/>
      <c r="BM78" s="585"/>
      <c r="BN78" s="845" t="s">
        <v>347</v>
      </c>
    </row>
    <row r="79" spans="1:66" ht="19.5" customHeight="1">
      <c r="A79" s="589"/>
      <c r="B79" s="590"/>
      <c r="C79" s="590"/>
      <c r="D79" s="591"/>
      <c r="E79" s="589"/>
      <c r="F79" s="590"/>
      <c r="G79" s="590"/>
      <c r="H79" s="590"/>
      <c r="I79" s="590"/>
      <c r="J79" s="590"/>
      <c r="K79" s="590"/>
      <c r="L79" s="590"/>
      <c r="M79" s="590"/>
      <c r="N79" s="590"/>
      <c r="O79" s="590"/>
      <c r="P79" s="590"/>
      <c r="Q79" s="590"/>
      <c r="R79" s="590"/>
      <c r="S79" s="590"/>
      <c r="T79" s="590"/>
      <c r="U79" s="590"/>
      <c r="V79" s="590"/>
      <c r="W79" s="590"/>
      <c r="X79" s="590"/>
      <c r="Y79" s="590"/>
      <c r="Z79" s="590"/>
      <c r="AA79" s="590"/>
      <c r="AB79" s="590"/>
      <c r="AC79" s="590"/>
      <c r="AD79" s="590"/>
      <c r="AE79" s="590"/>
      <c r="AF79" s="590"/>
      <c r="AG79" s="590"/>
      <c r="AH79" s="590"/>
      <c r="AI79" s="590"/>
      <c r="AJ79" s="590"/>
      <c r="AK79" s="591"/>
      <c r="AL79" s="589"/>
      <c r="AM79" s="590"/>
      <c r="AN79" s="590"/>
      <c r="AO79" s="590"/>
      <c r="AP79" s="590"/>
      <c r="AQ79" s="590"/>
      <c r="AR79" s="590"/>
      <c r="AS79" s="590"/>
      <c r="AT79" s="591"/>
      <c r="AU79" s="589"/>
      <c r="AV79" s="590"/>
      <c r="AW79" s="590"/>
      <c r="AX79" s="590"/>
      <c r="AY79" s="590"/>
      <c r="AZ79" s="590"/>
      <c r="BA79" s="590"/>
      <c r="BB79" s="590"/>
      <c r="BC79" s="591"/>
      <c r="BD79" s="589"/>
      <c r="BE79" s="590"/>
      <c r="BF79" s="590"/>
      <c r="BG79" s="590"/>
      <c r="BH79" s="590"/>
      <c r="BI79" s="590"/>
      <c r="BJ79" s="590"/>
      <c r="BK79" s="590"/>
      <c r="BL79" s="590"/>
      <c r="BM79" s="591"/>
      <c r="BN79" s="847"/>
    </row>
    <row r="80" spans="1:66" ht="19.5" customHeight="1">
      <c r="A80" s="553">
        <v>1</v>
      </c>
      <c r="B80" s="554"/>
      <c r="C80" s="554"/>
      <c r="D80" s="555"/>
      <c r="E80" s="553">
        <v>2</v>
      </c>
      <c r="F80" s="554"/>
      <c r="G80" s="554"/>
      <c r="H80" s="554"/>
      <c r="I80" s="554"/>
      <c r="J80" s="554"/>
      <c r="K80" s="554"/>
      <c r="L80" s="554"/>
      <c r="M80" s="554"/>
      <c r="N80" s="554"/>
      <c r="O80" s="554"/>
      <c r="P80" s="554"/>
      <c r="Q80" s="554"/>
      <c r="R80" s="554"/>
      <c r="S80" s="554"/>
      <c r="T80" s="554"/>
      <c r="U80" s="554"/>
      <c r="V80" s="554"/>
      <c r="W80" s="554"/>
      <c r="X80" s="554"/>
      <c r="Y80" s="554"/>
      <c r="Z80" s="554"/>
      <c r="AA80" s="554"/>
      <c r="AB80" s="554"/>
      <c r="AC80" s="554"/>
      <c r="AD80" s="554"/>
      <c r="AE80" s="554"/>
      <c r="AF80" s="554"/>
      <c r="AG80" s="554"/>
      <c r="AH80" s="554"/>
      <c r="AI80" s="554"/>
      <c r="AJ80" s="554"/>
      <c r="AK80" s="555"/>
      <c r="AL80" s="928">
        <v>3</v>
      </c>
      <c r="AM80" s="929"/>
      <c r="AN80" s="929"/>
      <c r="AO80" s="929"/>
      <c r="AP80" s="929"/>
      <c r="AQ80" s="929"/>
      <c r="AR80" s="929"/>
      <c r="AS80" s="929"/>
      <c r="AT80" s="930"/>
      <c r="AU80" s="553">
        <v>4</v>
      </c>
      <c r="AV80" s="554"/>
      <c r="AW80" s="554"/>
      <c r="AX80" s="554"/>
      <c r="AY80" s="554"/>
      <c r="AZ80" s="554"/>
      <c r="BA80" s="554"/>
      <c r="BB80" s="554"/>
      <c r="BC80" s="555"/>
      <c r="BD80" s="553">
        <v>5</v>
      </c>
      <c r="BE80" s="554"/>
      <c r="BF80" s="554"/>
      <c r="BG80" s="554"/>
      <c r="BH80" s="554"/>
      <c r="BI80" s="554"/>
      <c r="BJ80" s="554"/>
      <c r="BK80" s="554"/>
      <c r="BL80" s="554"/>
      <c r="BM80" s="555"/>
      <c r="BN80" s="69">
        <v>6</v>
      </c>
    </row>
    <row r="81" spans="1:66" ht="19.5" customHeight="1">
      <c r="A81" s="915">
        <v>1</v>
      </c>
      <c r="B81" s="916"/>
      <c r="C81" s="916"/>
      <c r="D81" s="917"/>
      <c r="E81" s="918"/>
      <c r="F81" s="919"/>
      <c r="G81" s="919"/>
      <c r="H81" s="919"/>
      <c r="I81" s="919"/>
      <c r="J81" s="919"/>
      <c r="K81" s="919"/>
      <c r="L81" s="919"/>
      <c r="M81" s="919"/>
      <c r="N81" s="919"/>
      <c r="O81" s="919"/>
      <c r="P81" s="919"/>
      <c r="Q81" s="919"/>
      <c r="R81" s="919"/>
      <c r="S81" s="919"/>
      <c r="T81" s="919"/>
      <c r="U81" s="919"/>
      <c r="V81" s="919"/>
      <c r="W81" s="919"/>
      <c r="X81" s="919"/>
      <c r="Y81" s="919"/>
      <c r="Z81" s="919"/>
      <c r="AA81" s="919"/>
      <c r="AB81" s="919"/>
      <c r="AC81" s="919"/>
      <c r="AD81" s="919"/>
      <c r="AE81" s="919"/>
      <c r="AF81" s="919"/>
      <c r="AG81" s="919"/>
      <c r="AH81" s="919"/>
      <c r="AI81" s="919"/>
      <c r="AJ81" s="919"/>
      <c r="AK81" s="920"/>
      <c r="AL81" s="915"/>
      <c r="AM81" s="916"/>
      <c r="AN81" s="916"/>
      <c r="AO81" s="916"/>
      <c r="AP81" s="916"/>
      <c r="AQ81" s="916"/>
      <c r="AR81" s="916"/>
      <c r="AS81" s="916"/>
      <c r="AT81" s="917"/>
      <c r="AU81" s="915"/>
      <c r="AV81" s="916"/>
      <c r="AW81" s="916"/>
      <c r="AX81" s="916"/>
      <c r="AY81" s="916"/>
      <c r="AZ81" s="916"/>
      <c r="BA81" s="916"/>
      <c r="BB81" s="916"/>
      <c r="BC81" s="917"/>
      <c r="BD81" s="921"/>
      <c r="BE81" s="922"/>
      <c r="BF81" s="922"/>
      <c r="BG81" s="922"/>
      <c r="BH81" s="922"/>
      <c r="BI81" s="922"/>
      <c r="BJ81" s="922"/>
      <c r="BK81" s="922"/>
      <c r="BL81" s="922"/>
      <c r="BM81" s="923"/>
      <c r="BN81" s="70">
        <f>AL81*AU81*BD81</f>
        <v>0</v>
      </c>
    </row>
    <row r="82" spans="1:66" ht="19.5" customHeight="1">
      <c r="A82" s="915">
        <v>2</v>
      </c>
      <c r="B82" s="916"/>
      <c r="C82" s="916"/>
      <c r="D82" s="917"/>
      <c r="E82" s="918"/>
      <c r="F82" s="919"/>
      <c r="G82" s="919"/>
      <c r="H82" s="919"/>
      <c r="I82" s="919"/>
      <c r="J82" s="919"/>
      <c r="K82" s="919"/>
      <c r="L82" s="919"/>
      <c r="M82" s="919"/>
      <c r="N82" s="919"/>
      <c r="O82" s="919"/>
      <c r="P82" s="919"/>
      <c r="Q82" s="919"/>
      <c r="R82" s="919"/>
      <c r="S82" s="919"/>
      <c r="T82" s="919"/>
      <c r="U82" s="919"/>
      <c r="V82" s="919"/>
      <c r="W82" s="919"/>
      <c r="X82" s="919"/>
      <c r="Y82" s="919"/>
      <c r="Z82" s="919"/>
      <c r="AA82" s="919"/>
      <c r="AB82" s="919"/>
      <c r="AC82" s="919"/>
      <c r="AD82" s="919"/>
      <c r="AE82" s="919"/>
      <c r="AF82" s="919"/>
      <c r="AG82" s="919"/>
      <c r="AH82" s="919"/>
      <c r="AI82" s="919"/>
      <c r="AJ82" s="919"/>
      <c r="AK82" s="920"/>
      <c r="AL82" s="915"/>
      <c r="AM82" s="916"/>
      <c r="AN82" s="916"/>
      <c r="AO82" s="916"/>
      <c r="AP82" s="916"/>
      <c r="AQ82" s="916"/>
      <c r="AR82" s="916"/>
      <c r="AS82" s="916"/>
      <c r="AT82" s="917"/>
      <c r="AU82" s="915"/>
      <c r="AV82" s="916"/>
      <c r="AW82" s="916"/>
      <c r="AX82" s="916"/>
      <c r="AY82" s="916"/>
      <c r="AZ82" s="916"/>
      <c r="BA82" s="916"/>
      <c r="BB82" s="916"/>
      <c r="BC82" s="917"/>
      <c r="BD82" s="921"/>
      <c r="BE82" s="922"/>
      <c r="BF82" s="922"/>
      <c r="BG82" s="922"/>
      <c r="BH82" s="922"/>
      <c r="BI82" s="922"/>
      <c r="BJ82" s="922"/>
      <c r="BK82" s="922"/>
      <c r="BL82" s="922"/>
      <c r="BM82" s="923"/>
      <c r="BN82" s="70">
        <f>AL82*AU82*BD82</f>
        <v>0</v>
      </c>
    </row>
    <row r="83" spans="1:66" ht="19.5" customHeight="1">
      <c r="A83" s="924"/>
      <c r="B83" s="925"/>
      <c r="C83" s="925"/>
      <c r="D83" s="926"/>
      <c r="E83" s="603" t="s">
        <v>7</v>
      </c>
      <c r="F83" s="604"/>
      <c r="G83" s="604"/>
      <c r="H83" s="604"/>
      <c r="I83" s="604"/>
      <c r="J83" s="604"/>
      <c r="K83" s="604"/>
      <c r="L83" s="604"/>
      <c r="M83" s="604"/>
      <c r="N83" s="604"/>
      <c r="O83" s="604"/>
      <c r="P83" s="604"/>
      <c r="Q83" s="604"/>
      <c r="R83" s="604"/>
      <c r="S83" s="604"/>
      <c r="T83" s="604"/>
      <c r="U83" s="604"/>
      <c r="V83" s="604"/>
      <c r="W83" s="604"/>
      <c r="X83" s="604"/>
      <c r="Y83" s="604"/>
      <c r="Z83" s="604"/>
      <c r="AA83" s="604"/>
      <c r="AB83" s="604"/>
      <c r="AC83" s="604"/>
      <c r="AD83" s="604"/>
      <c r="AE83" s="604"/>
      <c r="AF83" s="604"/>
      <c r="AG83" s="604"/>
      <c r="AH83" s="604"/>
      <c r="AI83" s="604"/>
      <c r="AJ83" s="604"/>
      <c r="AK83" s="605"/>
      <c r="AL83" s="749"/>
      <c r="AM83" s="750"/>
      <c r="AN83" s="750"/>
      <c r="AO83" s="750"/>
      <c r="AP83" s="750"/>
      <c r="AQ83" s="750"/>
      <c r="AR83" s="750"/>
      <c r="AS83" s="750"/>
      <c r="AT83" s="751"/>
      <c r="AU83" s="749"/>
      <c r="AV83" s="750"/>
      <c r="AW83" s="750"/>
      <c r="AX83" s="750"/>
      <c r="AY83" s="750"/>
      <c r="AZ83" s="750"/>
      <c r="BA83" s="750"/>
      <c r="BB83" s="750"/>
      <c r="BC83" s="751"/>
      <c r="BD83" s="815"/>
      <c r="BE83" s="927"/>
      <c r="BF83" s="927"/>
      <c r="BG83" s="927"/>
      <c r="BH83" s="927"/>
      <c r="BI83" s="927"/>
      <c r="BJ83" s="927"/>
      <c r="BK83" s="927"/>
      <c r="BL83" s="927"/>
      <c r="BM83" s="816"/>
      <c r="BN83" s="100">
        <f>SUM(BN82:BN82)</f>
        <v>0</v>
      </c>
    </row>
    <row r="84" spans="1:66" ht="26.25" customHeight="1">
      <c r="A84" s="608" t="s">
        <v>628</v>
      </c>
      <c r="B84" s="608"/>
      <c r="C84" s="608"/>
      <c r="D84" s="608"/>
      <c r="E84" s="608"/>
      <c r="F84" s="608"/>
      <c r="G84" s="608"/>
      <c r="H84" s="608"/>
      <c r="I84" s="608"/>
      <c r="J84" s="608"/>
      <c r="K84" s="608"/>
      <c r="L84" s="608"/>
      <c r="M84" s="608"/>
      <c r="N84" s="608"/>
      <c r="O84" s="608"/>
      <c r="P84" s="608"/>
      <c r="Q84" s="608"/>
      <c r="R84" s="608"/>
      <c r="S84" s="608"/>
      <c r="T84" s="608"/>
      <c r="U84" s="608"/>
      <c r="V84" s="608"/>
      <c r="W84" s="608"/>
      <c r="X84" s="608"/>
      <c r="Y84" s="608"/>
      <c r="Z84" s="608"/>
      <c r="AA84" s="608"/>
      <c r="AB84" s="608"/>
      <c r="AC84" s="608"/>
      <c r="AD84" s="608"/>
      <c r="AE84" s="608"/>
      <c r="AF84" s="608"/>
      <c r="AG84" s="608"/>
      <c r="AH84" s="608"/>
      <c r="AI84" s="608"/>
      <c r="AJ84" s="608"/>
      <c r="AK84" s="608"/>
      <c r="AL84" s="608"/>
      <c r="AM84" s="608"/>
      <c r="AN84" s="608"/>
      <c r="AO84" s="608"/>
      <c r="AP84" s="608"/>
      <c r="AQ84" s="608"/>
      <c r="AR84" s="608"/>
      <c r="AS84" s="608"/>
      <c r="AT84" s="608"/>
      <c r="AU84" s="608"/>
      <c r="AV84" s="608"/>
      <c r="AW84" s="608"/>
      <c r="AX84" s="608"/>
      <c r="AY84" s="608"/>
      <c r="AZ84" s="608"/>
      <c r="BA84" s="608"/>
      <c r="BB84" s="608"/>
      <c r="BC84" s="608"/>
      <c r="BD84" s="570">
        <f>BN14</f>
        <v>4800</v>
      </c>
      <c r="BE84" s="570"/>
      <c r="BF84" s="570"/>
      <c r="BG84" s="570"/>
      <c r="BH84" s="570"/>
      <c r="BI84" s="570"/>
      <c r="BJ84" s="570"/>
      <c r="BK84" s="570"/>
      <c r="BL84" s="570"/>
      <c r="BM84" s="570"/>
      <c r="BN84" s="55" t="s">
        <v>11</v>
      </c>
    </row>
    <row r="85" spans="1:66" ht="17.25" customHeight="1">
      <c r="A85" s="608" t="s">
        <v>214</v>
      </c>
      <c r="B85" s="608"/>
      <c r="C85" s="608"/>
      <c r="D85" s="608"/>
      <c r="E85" s="608"/>
      <c r="F85" s="608"/>
      <c r="G85" s="608"/>
      <c r="H85" s="608"/>
      <c r="I85" s="608"/>
      <c r="J85" s="608"/>
      <c r="K85" s="608"/>
      <c r="L85" s="608"/>
      <c r="M85" s="608"/>
      <c r="N85" s="608"/>
      <c r="O85" s="608"/>
      <c r="P85" s="608"/>
      <c r="Q85" s="608"/>
      <c r="R85" s="608"/>
      <c r="S85" s="608"/>
      <c r="T85" s="608"/>
      <c r="U85" s="608"/>
      <c r="V85" s="608"/>
      <c r="W85" s="608"/>
      <c r="X85" s="608"/>
      <c r="Y85" s="608"/>
      <c r="Z85" s="608"/>
      <c r="AA85" s="608"/>
      <c r="AB85" s="608"/>
      <c r="AC85" s="608"/>
      <c r="AD85" s="608"/>
      <c r="AE85" s="608"/>
      <c r="AF85" s="608"/>
      <c r="AG85" s="608"/>
      <c r="AH85" s="608"/>
      <c r="AI85" s="608"/>
      <c r="AJ85" s="608"/>
      <c r="AK85" s="608"/>
      <c r="AL85" s="608"/>
      <c r="AM85" s="608"/>
      <c r="AN85" s="608"/>
      <c r="AO85" s="608"/>
      <c r="AP85" s="608"/>
      <c r="AQ85" s="608"/>
      <c r="AR85" s="608"/>
      <c r="AS85" s="608"/>
      <c r="AT85" s="608"/>
      <c r="AU85" s="608"/>
      <c r="AV85" s="608"/>
      <c r="AW85" s="608"/>
      <c r="AX85" s="608"/>
      <c r="AY85" s="608"/>
      <c r="AZ85" s="608"/>
      <c r="BA85" s="608"/>
      <c r="BB85" s="608"/>
      <c r="BC85" s="608"/>
      <c r="BD85" s="570">
        <f>BN83</f>
        <v>0</v>
      </c>
      <c r="BE85" s="570"/>
      <c r="BF85" s="570"/>
      <c r="BG85" s="570"/>
      <c r="BH85" s="570"/>
      <c r="BI85" s="570"/>
      <c r="BJ85" s="570"/>
      <c r="BK85" s="570"/>
      <c r="BL85" s="570"/>
      <c r="BM85" s="570"/>
      <c r="BN85" s="55" t="s">
        <v>11</v>
      </c>
    </row>
    <row r="86" spans="1:66" ht="18" customHeight="1">
      <c r="A86" s="608" t="s">
        <v>215</v>
      </c>
      <c r="B86" s="608"/>
      <c r="C86" s="608"/>
      <c r="D86" s="608"/>
      <c r="E86" s="608"/>
      <c r="F86" s="608"/>
      <c r="G86" s="608"/>
      <c r="H86" s="608"/>
      <c r="I86" s="608"/>
      <c r="J86" s="608"/>
      <c r="K86" s="608"/>
      <c r="L86" s="608"/>
      <c r="M86" s="608"/>
      <c r="N86" s="608"/>
      <c r="O86" s="608"/>
      <c r="P86" s="608"/>
      <c r="Q86" s="608"/>
      <c r="R86" s="608"/>
      <c r="S86" s="608"/>
      <c r="T86" s="608"/>
      <c r="U86" s="608"/>
      <c r="V86" s="608"/>
      <c r="W86" s="608"/>
      <c r="X86" s="608"/>
      <c r="Y86" s="608"/>
      <c r="Z86" s="608"/>
      <c r="AA86" s="608"/>
      <c r="AB86" s="608"/>
      <c r="AC86" s="608"/>
      <c r="AD86" s="608"/>
      <c r="AE86" s="608"/>
      <c r="AF86" s="608"/>
      <c r="AG86" s="608"/>
      <c r="AH86" s="608"/>
      <c r="AI86" s="608"/>
      <c r="AJ86" s="608"/>
      <c r="AK86" s="608"/>
      <c r="AL86" s="608"/>
      <c r="AM86" s="608"/>
      <c r="AN86" s="608"/>
      <c r="AO86" s="608"/>
      <c r="AP86" s="608"/>
      <c r="AQ86" s="608"/>
      <c r="AR86" s="608"/>
      <c r="AS86" s="608"/>
      <c r="AT86" s="608"/>
      <c r="AU86" s="608"/>
      <c r="AV86" s="608"/>
      <c r="AW86" s="608"/>
      <c r="AX86" s="608"/>
      <c r="AY86" s="608"/>
      <c r="AZ86" s="608"/>
      <c r="BA86" s="608"/>
      <c r="BB86" s="608"/>
      <c r="BC86" s="608"/>
      <c r="BD86" s="570">
        <f>BN53+BN68</f>
        <v>3170820</v>
      </c>
      <c r="BE86" s="570"/>
      <c r="BF86" s="570"/>
      <c r="BG86" s="570"/>
      <c r="BH86" s="570"/>
      <c r="BI86" s="570"/>
      <c r="BJ86" s="570"/>
      <c r="BK86" s="570"/>
      <c r="BL86" s="570"/>
      <c r="BM86" s="570"/>
      <c r="BN86" s="55" t="s">
        <v>11</v>
      </c>
    </row>
    <row r="88" spans="1:66" ht="26.25" customHeight="1">
      <c r="A88" s="567" t="s">
        <v>607</v>
      </c>
      <c r="B88" s="567"/>
      <c r="C88" s="567"/>
      <c r="D88" s="567"/>
      <c r="E88" s="567"/>
      <c r="F88" s="567"/>
      <c r="G88" s="567"/>
      <c r="H88" s="567"/>
      <c r="I88" s="567"/>
      <c r="J88" s="567"/>
      <c r="K88" s="567"/>
      <c r="L88" s="567"/>
      <c r="M88" s="567"/>
      <c r="N88" s="567"/>
      <c r="O88" s="567"/>
      <c r="P88" s="567"/>
      <c r="Q88" s="567"/>
      <c r="R88" s="567"/>
      <c r="S88" s="567"/>
      <c r="T88" s="567"/>
      <c r="U88" s="567"/>
      <c r="V88" s="567"/>
      <c r="W88" s="567"/>
      <c r="X88" s="567"/>
      <c r="Y88" s="567"/>
      <c r="Z88" s="567"/>
      <c r="AA88" s="567"/>
      <c r="AB88" s="567"/>
      <c r="AC88" s="567"/>
      <c r="AD88" s="567"/>
      <c r="AE88" s="567"/>
      <c r="AF88" s="567"/>
      <c r="AG88" s="567"/>
      <c r="AH88" s="567"/>
      <c r="AI88" s="567"/>
      <c r="AJ88" s="567"/>
      <c r="AK88" s="567"/>
      <c r="AL88" s="567"/>
      <c r="AM88" s="567"/>
      <c r="AN88" s="567"/>
      <c r="AO88" s="567"/>
      <c r="AP88" s="567"/>
      <c r="AQ88" s="567"/>
      <c r="AR88" s="567"/>
      <c r="AS88" s="567"/>
      <c r="AT88" s="567"/>
      <c r="AU88" s="567"/>
      <c r="AV88" s="567"/>
      <c r="AW88" s="567"/>
      <c r="AX88" s="567"/>
      <c r="AY88" s="567"/>
      <c r="AZ88" s="567"/>
      <c r="BA88" s="567"/>
      <c r="BB88" s="567"/>
      <c r="BC88" s="567"/>
      <c r="BD88" s="567"/>
      <c r="BE88" s="567"/>
      <c r="BF88" s="567"/>
      <c r="BG88" s="567"/>
      <c r="BH88" s="567"/>
      <c r="BI88" s="567"/>
      <c r="BJ88" s="567"/>
      <c r="BK88" s="567"/>
      <c r="BL88" s="567"/>
      <c r="BM88" s="567"/>
      <c r="BN88" s="567"/>
    </row>
    <row r="89" spans="1:66" ht="12.75">
      <c r="A89" s="567" t="s">
        <v>608</v>
      </c>
      <c r="B89" s="567"/>
      <c r="C89" s="567"/>
      <c r="D89" s="567"/>
      <c r="E89" s="567"/>
      <c r="F89" s="567"/>
      <c r="G89" s="567"/>
      <c r="H89" s="567"/>
      <c r="I89" s="567"/>
      <c r="J89" s="567"/>
      <c r="K89" s="567"/>
      <c r="L89" s="567"/>
      <c r="M89" s="567"/>
      <c r="N89" s="567"/>
      <c r="O89" s="567"/>
      <c r="P89" s="567"/>
      <c r="Q89" s="567"/>
      <c r="R89" s="567"/>
      <c r="S89" s="567"/>
      <c r="T89" s="567"/>
      <c r="U89" s="567"/>
      <c r="V89" s="567"/>
      <c r="W89" s="567"/>
      <c r="X89" s="567"/>
      <c r="Y89" s="567"/>
      <c r="Z89" s="567"/>
      <c r="AA89" s="567"/>
      <c r="AB89" s="567"/>
      <c r="AC89" s="567"/>
      <c r="AD89" s="567"/>
      <c r="AE89" s="567"/>
      <c r="AF89" s="567"/>
      <c r="AG89" s="567"/>
      <c r="AH89" s="567"/>
      <c r="AI89" s="567"/>
      <c r="AJ89" s="567"/>
      <c r="AK89" s="567"/>
      <c r="AL89" s="567"/>
      <c r="AM89" s="567"/>
      <c r="AN89" s="567"/>
      <c r="AO89" s="567"/>
      <c r="AP89" s="567"/>
      <c r="AQ89" s="567"/>
      <c r="AR89" s="567"/>
      <c r="AS89" s="567"/>
      <c r="AT89" s="567"/>
      <c r="AU89" s="567"/>
      <c r="AV89" s="567"/>
      <c r="AW89" s="567"/>
      <c r="AX89" s="567"/>
      <c r="AY89" s="567"/>
      <c r="AZ89" s="567"/>
      <c r="BA89" s="567"/>
      <c r="BB89" s="567"/>
      <c r="BC89" s="567"/>
      <c r="BD89" s="567"/>
      <c r="BE89" s="567"/>
      <c r="BF89" s="567"/>
      <c r="BG89" s="567"/>
      <c r="BH89" s="567"/>
      <c r="BI89" s="567"/>
      <c r="BJ89" s="567"/>
      <c r="BK89" s="567"/>
      <c r="BL89" s="567"/>
      <c r="BM89" s="567"/>
      <c r="BN89" s="567"/>
    </row>
    <row r="90" spans="1:66" ht="12.75">
      <c r="A90" s="567" t="s">
        <v>609</v>
      </c>
      <c r="B90" s="567"/>
      <c r="C90" s="567"/>
      <c r="D90" s="567"/>
      <c r="E90" s="567"/>
      <c r="F90" s="567"/>
      <c r="G90" s="567"/>
      <c r="H90" s="567"/>
      <c r="I90" s="567"/>
      <c r="J90" s="567"/>
      <c r="K90" s="567"/>
      <c r="L90" s="567"/>
      <c r="M90" s="567"/>
      <c r="N90" s="567"/>
      <c r="O90" s="567"/>
      <c r="P90" s="567"/>
      <c r="Q90" s="567"/>
      <c r="R90" s="567"/>
      <c r="S90" s="567"/>
      <c r="T90" s="567"/>
      <c r="U90" s="567"/>
      <c r="V90" s="567"/>
      <c r="W90" s="567"/>
      <c r="X90" s="567"/>
      <c r="Y90" s="567"/>
      <c r="Z90" s="567"/>
      <c r="AA90" s="567"/>
      <c r="AB90" s="567"/>
      <c r="AC90" s="567"/>
      <c r="AD90" s="567"/>
      <c r="AE90" s="567"/>
      <c r="AF90" s="567"/>
      <c r="AG90" s="567"/>
      <c r="AH90" s="567"/>
      <c r="AI90" s="567"/>
      <c r="AJ90" s="567"/>
      <c r="AK90" s="567"/>
      <c r="AL90" s="567"/>
      <c r="AM90" s="567"/>
      <c r="AN90" s="567"/>
      <c r="AO90" s="567"/>
      <c r="AP90" s="567"/>
      <c r="AQ90" s="567"/>
      <c r="AR90" s="567"/>
      <c r="AS90" s="567"/>
      <c r="AT90" s="567"/>
      <c r="AU90" s="567"/>
      <c r="AV90" s="567"/>
      <c r="AW90" s="567"/>
      <c r="AX90" s="567"/>
      <c r="AY90" s="567"/>
      <c r="AZ90" s="567"/>
      <c r="BA90" s="567"/>
      <c r="BB90" s="567"/>
      <c r="BC90" s="567"/>
      <c r="BD90" s="567"/>
      <c r="BE90" s="567"/>
      <c r="BF90" s="567"/>
      <c r="BG90" s="567"/>
      <c r="BH90" s="567"/>
      <c r="BI90" s="567"/>
      <c r="BJ90" s="567"/>
      <c r="BK90" s="567"/>
      <c r="BL90" s="567"/>
      <c r="BM90" s="567"/>
      <c r="BN90" s="567"/>
    </row>
    <row r="91" spans="1:66" ht="12.75">
      <c r="A91" s="567" t="s">
        <v>610</v>
      </c>
      <c r="B91" s="567"/>
      <c r="C91" s="567"/>
      <c r="D91" s="567"/>
      <c r="E91" s="567"/>
      <c r="F91" s="567"/>
      <c r="G91" s="567"/>
      <c r="H91" s="567"/>
      <c r="I91" s="567"/>
      <c r="J91" s="567"/>
      <c r="K91" s="567"/>
      <c r="L91" s="567"/>
      <c r="M91" s="567"/>
      <c r="N91" s="567"/>
      <c r="O91" s="567"/>
      <c r="P91" s="567"/>
      <c r="Q91" s="567"/>
      <c r="R91" s="567"/>
      <c r="S91" s="567"/>
      <c r="T91" s="567"/>
      <c r="U91" s="567"/>
      <c r="V91" s="567"/>
      <c r="W91" s="567"/>
      <c r="X91" s="567"/>
      <c r="Y91" s="567"/>
      <c r="Z91" s="567"/>
      <c r="AA91" s="567"/>
      <c r="AB91" s="567"/>
      <c r="AC91" s="567"/>
      <c r="AD91" s="567"/>
      <c r="AE91" s="567"/>
      <c r="AF91" s="567"/>
      <c r="AG91" s="567"/>
      <c r="AH91" s="567"/>
      <c r="AI91" s="567"/>
      <c r="AJ91" s="567"/>
      <c r="AK91" s="567"/>
      <c r="AL91" s="567"/>
      <c r="AM91" s="567"/>
      <c r="AN91" s="567"/>
      <c r="AO91" s="567"/>
      <c r="AP91" s="567"/>
      <c r="AQ91" s="567"/>
      <c r="AR91" s="567"/>
      <c r="AS91" s="567"/>
      <c r="AT91" s="567"/>
      <c r="AU91" s="567"/>
      <c r="AV91" s="567"/>
      <c r="AW91" s="567"/>
      <c r="AX91" s="567"/>
      <c r="AY91" s="567"/>
      <c r="AZ91" s="567"/>
      <c r="BA91" s="567"/>
      <c r="BB91" s="567"/>
      <c r="BC91" s="567"/>
      <c r="BD91" s="567"/>
      <c r="BE91" s="567"/>
      <c r="BF91" s="567"/>
      <c r="BG91" s="567"/>
      <c r="BH91" s="567"/>
      <c r="BI91" s="567"/>
      <c r="BJ91" s="567"/>
      <c r="BK91" s="567"/>
      <c r="BL91" s="567"/>
      <c r="BM91" s="567"/>
      <c r="BN91" s="567"/>
    </row>
    <row r="92" spans="1:66" ht="38.25" customHeight="1">
      <c r="A92" s="567" t="s">
        <v>611</v>
      </c>
      <c r="B92" s="567"/>
      <c r="C92" s="567"/>
      <c r="D92" s="567"/>
      <c r="E92" s="567"/>
      <c r="F92" s="567"/>
      <c r="G92" s="567"/>
      <c r="H92" s="567"/>
      <c r="I92" s="567"/>
      <c r="J92" s="567"/>
      <c r="K92" s="567"/>
      <c r="L92" s="567"/>
      <c r="M92" s="567"/>
      <c r="N92" s="567"/>
      <c r="O92" s="567"/>
      <c r="P92" s="567"/>
      <c r="Q92" s="567"/>
      <c r="R92" s="567"/>
      <c r="S92" s="567"/>
      <c r="T92" s="567"/>
      <c r="U92" s="567"/>
      <c r="V92" s="567"/>
      <c r="W92" s="567"/>
      <c r="X92" s="567"/>
      <c r="Y92" s="567"/>
      <c r="Z92" s="567"/>
      <c r="AA92" s="567"/>
      <c r="AB92" s="567"/>
      <c r="AC92" s="567"/>
      <c r="AD92" s="567"/>
      <c r="AE92" s="567"/>
      <c r="AF92" s="567"/>
      <c r="AG92" s="567"/>
      <c r="AH92" s="567"/>
      <c r="AI92" s="567"/>
      <c r="AJ92" s="567"/>
      <c r="AK92" s="567"/>
      <c r="AL92" s="567"/>
      <c r="AM92" s="567"/>
      <c r="AN92" s="567"/>
      <c r="AO92" s="567"/>
      <c r="AP92" s="567"/>
      <c r="AQ92" s="567"/>
      <c r="AR92" s="567"/>
      <c r="AS92" s="567"/>
      <c r="AT92" s="567"/>
      <c r="AU92" s="567"/>
      <c r="AV92" s="567"/>
      <c r="AW92" s="567"/>
      <c r="AX92" s="567"/>
      <c r="AY92" s="567"/>
      <c r="AZ92" s="567"/>
      <c r="BA92" s="567"/>
      <c r="BB92" s="567"/>
      <c r="BC92" s="567"/>
      <c r="BD92" s="567"/>
      <c r="BE92" s="567"/>
      <c r="BF92" s="567"/>
      <c r="BG92" s="567"/>
      <c r="BH92" s="567"/>
      <c r="BI92" s="567"/>
      <c r="BJ92" s="567"/>
      <c r="BK92" s="567"/>
      <c r="BL92" s="567"/>
      <c r="BM92" s="567"/>
      <c r="BN92" s="567"/>
    </row>
    <row r="93" spans="1:66" ht="12.75">
      <c r="A93" s="567" t="s">
        <v>612</v>
      </c>
      <c r="B93" s="567"/>
      <c r="C93" s="567"/>
      <c r="D93" s="567"/>
      <c r="E93" s="567"/>
      <c r="F93" s="567"/>
      <c r="G93" s="567"/>
      <c r="H93" s="567"/>
      <c r="I93" s="567"/>
      <c r="J93" s="567"/>
      <c r="K93" s="567"/>
      <c r="L93" s="567"/>
      <c r="M93" s="567"/>
      <c r="N93" s="567"/>
      <c r="O93" s="567"/>
      <c r="P93" s="567"/>
      <c r="Q93" s="567"/>
      <c r="R93" s="567"/>
      <c r="S93" s="567"/>
      <c r="T93" s="567"/>
      <c r="U93" s="567"/>
      <c r="V93" s="567"/>
      <c r="W93" s="567"/>
      <c r="X93" s="567"/>
      <c r="Y93" s="567"/>
      <c r="Z93" s="567"/>
      <c r="AA93" s="567"/>
      <c r="AB93" s="567"/>
      <c r="AC93" s="567"/>
      <c r="AD93" s="567"/>
      <c r="AE93" s="567"/>
      <c r="AF93" s="567"/>
      <c r="AG93" s="567"/>
      <c r="AH93" s="567"/>
      <c r="AI93" s="567"/>
      <c r="AJ93" s="567"/>
      <c r="AK93" s="567"/>
      <c r="AL93" s="567"/>
      <c r="AM93" s="567"/>
      <c r="AN93" s="567"/>
      <c r="AO93" s="567"/>
      <c r="AP93" s="567"/>
      <c r="AQ93" s="567"/>
      <c r="AR93" s="567"/>
      <c r="AS93" s="567"/>
      <c r="AT93" s="567"/>
      <c r="AU93" s="567"/>
      <c r="AV93" s="567"/>
      <c r="AW93" s="567"/>
      <c r="AX93" s="567"/>
      <c r="AY93" s="567"/>
      <c r="AZ93" s="567"/>
      <c r="BA93" s="567"/>
      <c r="BB93" s="567"/>
      <c r="BC93" s="567"/>
      <c r="BD93" s="567"/>
      <c r="BE93" s="567"/>
      <c r="BF93" s="567"/>
      <c r="BG93" s="567"/>
      <c r="BH93" s="567"/>
      <c r="BI93" s="567"/>
      <c r="BJ93" s="567"/>
      <c r="BK93" s="567"/>
      <c r="BL93" s="567"/>
      <c r="BM93" s="567"/>
      <c r="BN93" s="567"/>
    </row>
    <row r="94" spans="1:66" ht="12.75">
      <c r="A94" s="567" t="s">
        <v>613</v>
      </c>
      <c r="B94" s="567"/>
      <c r="C94" s="567"/>
      <c r="D94" s="567"/>
      <c r="E94" s="567"/>
      <c r="F94" s="567"/>
      <c r="G94" s="567"/>
      <c r="H94" s="567"/>
      <c r="I94" s="567"/>
      <c r="J94" s="567"/>
      <c r="K94" s="567"/>
      <c r="L94" s="567"/>
      <c r="M94" s="567"/>
      <c r="N94" s="567"/>
      <c r="O94" s="567"/>
      <c r="P94" s="567"/>
      <c r="Q94" s="567"/>
      <c r="R94" s="567"/>
      <c r="S94" s="567"/>
      <c r="T94" s="567"/>
      <c r="U94" s="567"/>
      <c r="V94" s="567"/>
      <c r="W94" s="567"/>
      <c r="X94" s="567"/>
      <c r="Y94" s="567"/>
      <c r="Z94" s="567"/>
      <c r="AA94" s="567"/>
      <c r="AB94" s="567"/>
      <c r="AC94" s="567"/>
      <c r="AD94" s="567"/>
      <c r="AE94" s="567"/>
      <c r="AF94" s="567"/>
      <c r="AG94" s="567"/>
      <c r="AH94" s="567"/>
      <c r="AI94" s="567"/>
      <c r="AJ94" s="567"/>
      <c r="AK94" s="567"/>
      <c r="AL94" s="567"/>
      <c r="AM94" s="567"/>
      <c r="AN94" s="567"/>
      <c r="AO94" s="567"/>
      <c r="AP94" s="567"/>
      <c r="AQ94" s="567"/>
      <c r="AR94" s="567"/>
      <c r="AS94" s="567"/>
      <c r="AT94" s="567"/>
      <c r="AU94" s="567"/>
      <c r="AV94" s="567"/>
      <c r="AW94" s="567"/>
      <c r="AX94" s="567"/>
      <c r="AY94" s="567"/>
      <c r="AZ94" s="567"/>
      <c r="BA94" s="567"/>
      <c r="BB94" s="567"/>
      <c r="BC94" s="567"/>
      <c r="BD94" s="567"/>
      <c r="BE94" s="567"/>
      <c r="BF94" s="567"/>
      <c r="BG94" s="567"/>
      <c r="BH94" s="567"/>
      <c r="BI94" s="567"/>
      <c r="BJ94" s="567"/>
      <c r="BK94" s="567"/>
      <c r="BL94" s="567"/>
      <c r="BM94" s="567"/>
      <c r="BN94" s="567"/>
    </row>
    <row r="95" spans="1:66" ht="26.25" customHeight="1">
      <c r="A95" s="567" t="s">
        <v>614</v>
      </c>
      <c r="B95" s="567"/>
      <c r="C95" s="567"/>
      <c r="D95" s="567"/>
      <c r="E95" s="567"/>
      <c r="F95" s="567"/>
      <c r="G95" s="567"/>
      <c r="H95" s="567"/>
      <c r="I95" s="567"/>
      <c r="J95" s="567"/>
      <c r="K95" s="567"/>
      <c r="L95" s="567"/>
      <c r="M95" s="567"/>
      <c r="N95" s="567"/>
      <c r="O95" s="567"/>
      <c r="P95" s="567"/>
      <c r="Q95" s="567"/>
      <c r="R95" s="567"/>
      <c r="S95" s="567"/>
      <c r="T95" s="567"/>
      <c r="U95" s="567"/>
      <c r="V95" s="567"/>
      <c r="W95" s="567"/>
      <c r="X95" s="567"/>
      <c r="Y95" s="567"/>
      <c r="Z95" s="567"/>
      <c r="AA95" s="567"/>
      <c r="AB95" s="567"/>
      <c r="AC95" s="567"/>
      <c r="AD95" s="567"/>
      <c r="AE95" s="567"/>
      <c r="AF95" s="567"/>
      <c r="AG95" s="567"/>
      <c r="AH95" s="567"/>
      <c r="AI95" s="567"/>
      <c r="AJ95" s="567"/>
      <c r="AK95" s="567"/>
      <c r="AL95" s="567"/>
      <c r="AM95" s="567"/>
      <c r="AN95" s="567"/>
      <c r="AO95" s="567"/>
      <c r="AP95" s="567"/>
      <c r="AQ95" s="567"/>
      <c r="AR95" s="567"/>
      <c r="AS95" s="567"/>
      <c r="AT95" s="567"/>
      <c r="AU95" s="567"/>
      <c r="AV95" s="567"/>
      <c r="AW95" s="567"/>
      <c r="AX95" s="567"/>
      <c r="AY95" s="567"/>
      <c r="AZ95" s="567"/>
      <c r="BA95" s="567"/>
      <c r="BB95" s="567"/>
      <c r="BC95" s="567"/>
      <c r="BD95" s="567"/>
      <c r="BE95" s="567"/>
      <c r="BF95" s="567"/>
      <c r="BG95" s="567"/>
      <c r="BH95" s="567"/>
      <c r="BI95" s="567"/>
      <c r="BJ95" s="567"/>
      <c r="BK95" s="567"/>
      <c r="BL95" s="567"/>
      <c r="BM95" s="567"/>
      <c r="BN95" s="567"/>
    </row>
    <row r="96" spans="1:66" ht="36.75" customHeight="1">
      <c r="A96" s="567" t="s">
        <v>615</v>
      </c>
      <c r="B96" s="567"/>
      <c r="C96" s="567"/>
      <c r="D96" s="567"/>
      <c r="E96" s="567"/>
      <c r="F96" s="567"/>
      <c r="G96" s="567"/>
      <c r="H96" s="567"/>
      <c r="I96" s="567"/>
      <c r="J96" s="567"/>
      <c r="K96" s="567"/>
      <c r="L96" s="567"/>
      <c r="M96" s="567"/>
      <c r="N96" s="567"/>
      <c r="O96" s="567"/>
      <c r="P96" s="567"/>
      <c r="Q96" s="567"/>
      <c r="R96" s="567"/>
      <c r="S96" s="567"/>
      <c r="T96" s="567"/>
      <c r="U96" s="567"/>
      <c r="V96" s="567"/>
      <c r="W96" s="567"/>
      <c r="X96" s="567"/>
      <c r="Y96" s="567"/>
      <c r="Z96" s="567"/>
      <c r="AA96" s="567"/>
      <c r="AB96" s="567"/>
      <c r="AC96" s="567"/>
      <c r="AD96" s="567"/>
      <c r="AE96" s="567"/>
      <c r="AF96" s="567"/>
      <c r="AG96" s="567"/>
      <c r="AH96" s="567"/>
      <c r="AI96" s="567"/>
      <c r="AJ96" s="567"/>
      <c r="AK96" s="567"/>
      <c r="AL96" s="567"/>
      <c r="AM96" s="567"/>
      <c r="AN96" s="567"/>
      <c r="AO96" s="567"/>
      <c r="AP96" s="567"/>
      <c r="AQ96" s="567"/>
      <c r="AR96" s="567"/>
      <c r="AS96" s="567"/>
      <c r="AT96" s="567"/>
      <c r="AU96" s="567"/>
      <c r="AV96" s="567"/>
      <c r="AW96" s="567"/>
      <c r="AX96" s="567"/>
      <c r="AY96" s="567"/>
      <c r="AZ96" s="567"/>
      <c r="BA96" s="567"/>
      <c r="BB96" s="567"/>
      <c r="BC96" s="567"/>
      <c r="BD96" s="567"/>
      <c r="BE96" s="567"/>
      <c r="BF96" s="567"/>
      <c r="BG96" s="567"/>
      <c r="BH96" s="567"/>
      <c r="BI96" s="567"/>
      <c r="BJ96" s="567"/>
      <c r="BK96" s="567"/>
      <c r="BL96" s="567"/>
      <c r="BM96" s="567"/>
      <c r="BN96" s="567"/>
    </row>
    <row r="97" spans="1:66" ht="12.75">
      <c r="A97" s="567" t="s">
        <v>616</v>
      </c>
      <c r="B97" s="567"/>
      <c r="C97" s="567"/>
      <c r="D97" s="567"/>
      <c r="E97" s="567"/>
      <c r="F97" s="567"/>
      <c r="G97" s="567"/>
      <c r="H97" s="567"/>
      <c r="I97" s="567"/>
      <c r="J97" s="567"/>
      <c r="K97" s="567"/>
      <c r="L97" s="567"/>
      <c r="M97" s="567"/>
      <c r="N97" s="567"/>
      <c r="O97" s="567"/>
      <c r="P97" s="567"/>
      <c r="Q97" s="567"/>
      <c r="R97" s="567"/>
      <c r="S97" s="567"/>
      <c r="T97" s="567"/>
      <c r="U97" s="567"/>
      <c r="V97" s="567"/>
      <c r="W97" s="567"/>
      <c r="X97" s="567"/>
      <c r="Y97" s="567"/>
      <c r="Z97" s="567"/>
      <c r="AA97" s="567"/>
      <c r="AB97" s="567"/>
      <c r="AC97" s="567"/>
      <c r="AD97" s="567"/>
      <c r="AE97" s="567"/>
      <c r="AF97" s="567"/>
      <c r="AG97" s="567"/>
      <c r="AH97" s="567"/>
      <c r="AI97" s="567"/>
      <c r="AJ97" s="567"/>
      <c r="AK97" s="567"/>
      <c r="AL97" s="567"/>
      <c r="AM97" s="567"/>
      <c r="AN97" s="567"/>
      <c r="AO97" s="567"/>
      <c r="AP97" s="567"/>
      <c r="AQ97" s="567"/>
      <c r="AR97" s="567"/>
      <c r="AS97" s="567"/>
      <c r="AT97" s="567"/>
      <c r="AU97" s="567"/>
      <c r="AV97" s="567"/>
      <c r="AW97" s="567"/>
      <c r="AX97" s="567"/>
      <c r="AY97" s="567"/>
      <c r="AZ97" s="567"/>
      <c r="BA97" s="567"/>
      <c r="BB97" s="567"/>
      <c r="BC97" s="567"/>
      <c r="BD97" s="567"/>
      <c r="BE97" s="567"/>
      <c r="BF97" s="567"/>
      <c r="BG97" s="567"/>
      <c r="BH97" s="567"/>
      <c r="BI97" s="567"/>
      <c r="BJ97" s="567"/>
      <c r="BK97" s="567"/>
      <c r="BL97" s="567"/>
      <c r="BM97" s="567"/>
      <c r="BN97" s="567"/>
    </row>
    <row r="98" spans="1:66" ht="29.25" customHeight="1">
      <c r="A98" s="567" t="s">
        <v>617</v>
      </c>
      <c r="B98" s="567"/>
      <c r="C98" s="567"/>
      <c r="D98" s="567"/>
      <c r="E98" s="567"/>
      <c r="F98" s="567"/>
      <c r="G98" s="567"/>
      <c r="H98" s="567"/>
      <c r="I98" s="567"/>
      <c r="J98" s="567"/>
      <c r="K98" s="567"/>
      <c r="L98" s="567"/>
      <c r="M98" s="567"/>
      <c r="N98" s="567"/>
      <c r="O98" s="567"/>
      <c r="P98" s="567"/>
      <c r="Q98" s="567"/>
      <c r="R98" s="567"/>
      <c r="S98" s="567"/>
      <c r="T98" s="567"/>
      <c r="U98" s="567"/>
      <c r="V98" s="567"/>
      <c r="W98" s="567"/>
      <c r="X98" s="567"/>
      <c r="Y98" s="567"/>
      <c r="Z98" s="567"/>
      <c r="AA98" s="567"/>
      <c r="AB98" s="567"/>
      <c r="AC98" s="567"/>
      <c r="AD98" s="567"/>
      <c r="AE98" s="567"/>
      <c r="AF98" s="567"/>
      <c r="AG98" s="567"/>
      <c r="AH98" s="567"/>
      <c r="AI98" s="567"/>
      <c r="AJ98" s="567"/>
      <c r="AK98" s="567"/>
      <c r="AL98" s="567"/>
      <c r="AM98" s="567"/>
      <c r="AN98" s="567"/>
      <c r="AO98" s="567"/>
      <c r="AP98" s="567"/>
      <c r="AQ98" s="567"/>
      <c r="AR98" s="567"/>
      <c r="AS98" s="567"/>
      <c r="AT98" s="567"/>
      <c r="AU98" s="567"/>
      <c r="AV98" s="567"/>
      <c r="AW98" s="567"/>
      <c r="AX98" s="567"/>
      <c r="AY98" s="567"/>
      <c r="AZ98" s="567"/>
      <c r="BA98" s="567"/>
      <c r="BB98" s="567"/>
      <c r="BC98" s="567"/>
      <c r="BD98" s="567"/>
      <c r="BE98" s="567"/>
      <c r="BF98" s="567"/>
      <c r="BG98" s="567"/>
      <c r="BH98" s="567"/>
      <c r="BI98" s="567"/>
      <c r="BJ98" s="567"/>
      <c r="BK98" s="567"/>
      <c r="BL98" s="567"/>
      <c r="BM98" s="567"/>
      <c r="BN98" s="567"/>
    </row>
    <row r="99" spans="1:66" ht="25.5" customHeight="1">
      <c r="A99" s="567" t="s">
        <v>618</v>
      </c>
      <c r="B99" s="567"/>
      <c r="C99" s="567"/>
      <c r="D99" s="567"/>
      <c r="E99" s="567"/>
      <c r="F99" s="567"/>
      <c r="G99" s="567"/>
      <c r="H99" s="567"/>
      <c r="I99" s="567"/>
      <c r="J99" s="567"/>
      <c r="K99" s="567"/>
      <c r="L99" s="567"/>
      <c r="M99" s="567"/>
      <c r="N99" s="567"/>
      <c r="O99" s="567"/>
      <c r="P99" s="567"/>
      <c r="Q99" s="567"/>
      <c r="R99" s="567"/>
      <c r="S99" s="567"/>
      <c r="T99" s="567"/>
      <c r="U99" s="567"/>
      <c r="V99" s="567"/>
      <c r="W99" s="567"/>
      <c r="X99" s="567"/>
      <c r="Y99" s="567"/>
      <c r="Z99" s="567"/>
      <c r="AA99" s="567"/>
      <c r="AB99" s="567"/>
      <c r="AC99" s="567"/>
      <c r="AD99" s="567"/>
      <c r="AE99" s="567"/>
      <c r="AF99" s="567"/>
      <c r="AG99" s="567"/>
      <c r="AH99" s="567"/>
      <c r="AI99" s="567"/>
      <c r="AJ99" s="567"/>
      <c r="AK99" s="567"/>
      <c r="AL99" s="567"/>
      <c r="AM99" s="567"/>
      <c r="AN99" s="567"/>
      <c r="AO99" s="567"/>
      <c r="AP99" s="567"/>
      <c r="AQ99" s="567"/>
      <c r="AR99" s="567"/>
      <c r="AS99" s="567"/>
      <c r="AT99" s="567"/>
      <c r="AU99" s="567"/>
      <c r="AV99" s="567"/>
      <c r="AW99" s="567"/>
      <c r="AX99" s="567"/>
      <c r="AY99" s="567"/>
      <c r="AZ99" s="567"/>
      <c r="BA99" s="567"/>
      <c r="BB99" s="567"/>
      <c r="BC99" s="567"/>
      <c r="BD99" s="567"/>
      <c r="BE99" s="567"/>
      <c r="BF99" s="567"/>
      <c r="BG99" s="567"/>
      <c r="BH99" s="567"/>
      <c r="BI99" s="567"/>
      <c r="BJ99" s="567"/>
      <c r="BK99" s="567"/>
      <c r="BL99" s="567"/>
      <c r="BM99" s="567"/>
      <c r="BN99" s="567"/>
    </row>
    <row r="100" spans="1:66" ht="12.75">
      <c r="A100" s="567" t="s">
        <v>619</v>
      </c>
      <c r="B100" s="567"/>
      <c r="C100" s="567"/>
      <c r="D100" s="567"/>
      <c r="E100" s="567"/>
      <c r="F100" s="567"/>
      <c r="G100" s="567"/>
      <c r="H100" s="567"/>
      <c r="I100" s="567"/>
      <c r="J100" s="567"/>
      <c r="K100" s="567"/>
      <c r="L100" s="567"/>
      <c r="M100" s="567"/>
      <c r="N100" s="567"/>
      <c r="O100" s="567"/>
      <c r="P100" s="567"/>
      <c r="Q100" s="567"/>
      <c r="R100" s="567"/>
      <c r="S100" s="567"/>
      <c r="T100" s="567"/>
      <c r="U100" s="567"/>
      <c r="V100" s="567"/>
      <c r="W100" s="567"/>
      <c r="X100" s="567"/>
      <c r="Y100" s="567"/>
      <c r="Z100" s="567"/>
      <c r="AA100" s="567"/>
      <c r="AB100" s="567"/>
      <c r="AC100" s="567"/>
      <c r="AD100" s="567"/>
      <c r="AE100" s="567"/>
      <c r="AF100" s="567"/>
      <c r="AG100" s="567"/>
      <c r="AH100" s="567"/>
      <c r="AI100" s="567"/>
      <c r="AJ100" s="567"/>
      <c r="AK100" s="567"/>
      <c r="AL100" s="567"/>
      <c r="AM100" s="567"/>
      <c r="AN100" s="567"/>
      <c r="AO100" s="567"/>
      <c r="AP100" s="567"/>
      <c r="AQ100" s="567"/>
      <c r="AR100" s="567"/>
      <c r="AS100" s="567"/>
      <c r="AT100" s="567"/>
      <c r="AU100" s="567"/>
      <c r="AV100" s="567"/>
      <c r="AW100" s="567"/>
      <c r="AX100" s="567"/>
      <c r="AY100" s="567"/>
      <c r="AZ100" s="567"/>
      <c r="BA100" s="567"/>
      <c r="BB100" s="567"/>
      <c r="BC100" s="567"/>
      <c r="BD100" s="567"/>
      <c r="BE100" s="567"/>
      <c r="BF100" s="567"/>
      <c r="BG100" s="567"/>
      <c r="BH100" s="567"/>
      <c r="BI100" s="567"/>
      <c r="BJ100" s="567"/>
      <c r="BK100" s="567"/>
      <c r="BL100" s="567"/>
      <c r="BM100" s="567"/>
      <c r="BN100" s="567"/>
    </row>
    <row r="101" spans="1:66" ht="12.75">
      <c r="A101" s="567" t="s">
        <v>620</v>
      </c>
      <c r="B101" s="567"/>
      <c r="C101" s="567"/>
      <c r="D101" s="567"/>
      <c r="E101" s="567"/>
      <c r="F101" s="567"/>
      <c r="G101" s="567"/>
      <c r="H101" s="567"/>
      <c r="I101" s="567"/>
      <c r="J101" s="567"/>
      <c r="K101" s="567"/>
      <c r="L101" s="567"/>
      <c r="M101" s="567"/>
      <c r="N101" s="567"/>
      <c r="O101" s="567"/>
      <c r="P101" s="567"/>
      <c r="Q101" s="567"/>
      <c r="R101" s="567"/>
      <c r="S101" s="567"/>
      <c r="T101" s="567"/>
      <c r="U101" s="567"/>
      <c r="V101" s="567"/>
      <c r="W101" s="567"/>
      <c r="X101" s="567"/>
      <c r="Y101" s="567"/>
      <c r="Z101" s="567"/>
      <c r="AA101" s="567"/>
      <c r="AB101" s="567"/>
      <c r="AC101" s="567"/>
      <c r="AD101" s="567"/>
      <c r="AE101" s="567"/>
      <c r="AF101" s="567"/>
      <c r="AG101" s="567"/>
      <c r="AH101" s="567"/>
      <c r="AI101" s="567"/>
      <c r="AJ101" s="567"/>
      <c r="AK101" s="567"/>
      <c r="AL101" s="567"/>
      <c r="AM101" s="567"/>
      <c r="AN101" s="567"/>
      <c r="AO101" s="567"/>
      <c r="AP101" s="567"/>
      <c r="AQ101" s="567"/>
      <c r="AR101" s="567"/>
      <c r="AS101" s="567"/>
      <c r="AT101" s="567"/>
      <c r="AU101" s="567"/>
      <c r="AV101" s="567"/>
      <c r="AW101" s="567"/>
      <c r="AX101" s="567"/>
      <c r="AY101" s="567"/>
      <c r="AZ101" s="567"/>
      <c r="BA101" s="567"/>
      <c r="BB101" s="567"/>
      <c r="BC101" s="567"/>
      <c r="BD101" s="567"/>
      <c r="BE101" s="567"/>
      <c r="BF101" s="567"/>
      <c r="BG101" s="567"/>
      <c r="BH101" s="567"/>
      <c r="BI101" s="567"/>
      <c r="BJ101" s="567"/>
      <c r="BK101" s="567"/>
      <c r="BL101" s="567"/>
      <c r="BM101" s="567"/>
      <c r="BN101" s="567"/>
    </row>
    <row r="102" spans="1:66" ht="12.75">
      <c r="A102" s="567" t="s">
        <v>621</v>
      </c>
      <c r="B102" s="567"/>
      <c r="C102" s="567"/>
      <c r="D102" s="567"/>
      <c r="E102" s="567"/>
      <c r="F102" s="567"/>
      <c r="G102" s="567"/>
      <c r="H102" s="567"/>
      <c r="I102" s="567"/>
      <c r="J102" s="567"/>
      <c r="K102" s="567"/>
      <c r="L102" s="567"/>
      <c r="M102" s="567"/>
      <c r="N102" s="567"/>
      <c r="O102" s="567"/>
      <c r="P102" s="567"/>
      <c r="Q102" s="567"/>
      <c r="R102" s="567"/>
      <c r="S102" s="567"/>
      <c r="T102" s="567"/>
      <c r="U102" s="567"/>
      <c r="V102" s="567"/>
      <c r="W102" s="567"/>
      <c r="X102" s="567"/>
      <c r="Y102" s="567"/>
      <c r="Z102" s="567"/>
      <c r="AA102" s="567"/>
      <c r="AB102" s="567"/>
      <c r="AC102" s="567"/>
      <c r="AD102" s="567"/>
      <c r="AE102" s="567"/>
      <c r="AF102" s="567"/>
      <c r="AG102" s="567"/>
      <c r="AH102" s="567"/>
      <c r="AI102" s="567"/>
      <c r="AJ102" s="567"/>
      <c r="AK102" s="567"/>
      <c r="AL102" s="567"/>
      <c r="AM102" s="567"/>
      <c r="AN102" s="567"/>
      <c r="AO102" s="567"/>
      <c r="AP102" s="567"/>
      <c r="AQ102" s="567"/>
      <c r="AR102" s="567"/>
      <c r="AS102" s="567"/>
      <c r="AT102" s="567"/>
      <c r="AU102" s="567"/>
      <c r="AV102" s="567"/>
      <c r="AW102" s="567"/>
      <c r="AX102" s="567"/>
      <c r="AY102" s="567"/>
      <c r="AZ102" s="567"/>
      <c r="BA102" s="567"/>
      <c r="BB102" s="567"/>
      <c r="BC102" s="567"/>
      <c r="BD102" s="567"/>
      <c r="BE102" s="567"/>
      <c r="BF102" s="567"/>
      <c r="BG102" s="567"/>
      <c r="BH102" s="567"/>
      <c r="BI102" s="567"/>
      <c r="BJ102" s="567"/>
      <c r="BK102" s="567"/>
      <c r="BL102" s="567"/>
      <c r="BM102" s="567"/>
      <c r="BN102" s="567"/>
    </row>
    <row r="103" spans="1:66" ht="12.75">
      <c r="A103" s="567" t="s">
        <v>622</v>
      </c>
      <c r="B103" s="567"/>
      <c r="C103" s="567"/>
      <c r="D103" s="567"/>
      <c r="E103" s="567"/>
      <c r="F103" s="567"/>
      <c r="G103" s="567"/>
      <c r="H103" s="567"/>
      <c r="I103" s="567"/>
      <c r="J103" s="567"/>
      <c r="K103" s="567"/>
      <c r="L103" s="567"/>
      <c r="M103" s="567"/>
      <c r="N103" s="567"/>
      <c r="O103" s="567"/>
      <c r="P103" s="567"/>
      <c r="Q103" s="567"/>
      <c r="R103" s="567"/>
      <c r="S103" s="567"/>
      <c r="T103" s="567"/>
      <c r="U103" s="567"/>
      <c r="V103" s="567"/>
      <c r="W103" s="567"/>
      <c r="X103" s="567"/>
      <c r="Y103" s="567"/>
      <c r="Z103" s="567"/>
      <c r="AA103" s="567"/>
      <c r="AB103" s="567"/>
      <c r="AC103" s="567"/>
      <c r="AD103" s="567"/>
      <c r="AE103" s="567"/>
      <c r="AF103" s="567"/>
      <c r="AG103" s="567"/>
      <c r="AH103" s="567"/>
      <c r="AI103" s="567"/>
      <c r="AJ103" s="567"/>
      <c r="AK103" s="567"/>
      <c r="AL103" s="567"/>
      <c r="AM103" s="567"/>
      <c r="AN103" s="567"/>
      <c r="AO103" s="567"/>
      <c r="AP103" s="567"/>
      <c r="AQ103" s="567"/>
      <c r="AR103" s="567"/>
      <c r="AS103" s="567"/>
      <c r="AT103" s="567"/>
      <c r="AU103" s="567"/>
      <c r="AV103" s="567"/>
      <c r="AW103" s="567"/>
      <c r="AX103" s="567"/>
      <c r="AY103" s="567"/>
      <c r="AZ103" s="567"/>
      <c r="BA103" s="567"/>
      <c r="BB103" s="567"/>
      <c r="BC103" s="567"/>
      <c r="BD103" s="567"/>
      <c r="BE103" s="567"/>
      <c r="BF103" s="567"/>
      <c r="BG103" s="567"/>
      <c r="BH103" s="567"/>
      <c r="BI103" s="567"/>
      <c r="BJ103" s="567"/>
      <c r="BK103" s="567"/>
      <c r="BL103" s="567"/>
      <c r="BM103" s="567"/>
      <c r="BN103" s="567"/>
    </row>
    <row r="104" spans="1:66" ht="12.75">
      <c r="A104" s="567" t="s">
        <v>623</v>
      </c>
      <c r="B104" s="567"/>
      <c r="C104" s="567"/>
      <c r="D104" s="567"/>
      <c r="E104" s="567"/>
      <c r="F104" s="567"/>
      <c r="G104" s="567"/>
      <c r="H104" s="567"/>
      <c r="I104" s="567"/>
      <c r="J104" s="567"/>
      <c r="K104" s="567"/>
      <c r="L104" s="567"/>
      <c r="M104" s="567"/>
      <c r="N104" s="567"/>
      <c r="O104" s="567"/>
      <c r="P104" s="567"/>
      <c r="Q104" s="567"/>
      <c r="R104" s="567"/>
      <c r="S104" s="567"/>
      <c r="T104" s="567"/>
      <c r="U104" s="567"/>
      <c r="V104" s="567"/>
      <c r="W104" s="567"/>
      <c r="X104" s="567"/>
      <c r="Y104" s="567"/>
      <c r="Z104" s="567"/>
      <c r="AA104" s="567"/>
      <c r="AB104" s="567"/>
      <c r="AC104" s="567"/>
      <c r="AD104" s="567"/>
      <c r="AE104" s="567"/>
      <c r="AF104" s="567"/>
      <c r="AG104" s="567"/>
      <c r="AH104" s="567"/>
      <c r="AI104" s="567"/>
      <c r="AJ104" s="567"/>
      <c r="AK104" s="567"/>
      <c r="AL104" s="567"/>
      <c r="AM104" s="567"/>
      <c r="AN104" s="567"/>
      <c r="AO104" s="567"/>
      <c r="AP104" s="567"/>
      <c r="AQ104" s="567"/>
      <c r="AR104" s="567"/>
      <c r="AS104" s="567"/>
      <c r="AT104" s="567"/>
      <c r="AU104" s="567"/>
      <c r="AV104" s="567"/>
      <c r="AW104" s="567"/>
      <c r="AX104" s="567"/>
      <c r="AY104" s="567"/>
      <c r="AZ104" s="567"/>
      <c r="BA104" s="567"/>
      <c r="BB104" s="567"/>
      <c r="BC104" s="567"/>
      <c r="BD104" s="567"/>
      <c r="BE104" s="567"/>
      <c r="BF104" s="567"/>
      <c r="BG104" s="567"/>
      <c r="BH104" s="567"/>
      <c r="BI104" s="567"/>
      <c r="BJ104" s="567"/>
      <c r="BK104" s="567"/>
      <c r="BL104" s="567"/>
      <c r="BM104" s="567"/>
      <c r="BN104" s="567"/>
    </row>
    <row r="105" spans="1:66" ht="12.75">
      <c r="A105" s="567" t="s">
        <v>624</v>
      </c>
      <c r="B105" s="567"/>
      <c r="C105" s="567"/>
      <c r="D105" s="567"/>
      <c r="E105" s="567"/>
      <c r="F105" s="567"/>
      <c r="G105" s="567"/>
      <c r="H105" s="567"/>
      <c r="I105" s="567"/>
      <c r="J105" s="567"/>
      <c r="K105" s="567"/>
      <c r="L105" s="567"/>
      <c r="M105" s="567"/>
      <c r="N105" s="567"/>
      <c r="O105" s="567"/>
      <c r="P105" s="567"/>
      <c r="Q105" s="567"/>
      <c r="R105" s="567"/>
      <c r="S105" s="567"/>
      <c r="T105" s="567"/>
      <c r="U105" s="567"/>
      <c r="V105" s="567"/>
      <c r="W105" s="567"/>
      <c r="X105" s="567"/>
      <c r="Y105" s="567"/>
      <c r="Z105" s="567"/>
      <c r="AA105" s="567"/>
      <c r="AB105" s="567"/>
      <c r="AC105" s="567"/>
      <c r="AD105" s="567"/>
      <c r="AE105" s="567"/>
      <c r="AF105" s="567"/>
      <c r="AG105" s="567"/>
      <c r="AH105" s="567"/>
      <c r="AI105" s="567"/>
      <c r="AJ105" s="567"/>
      <c r="AK105" s="567"/>
      <c r="AL105" s="567"/>
      <c r="AM105" s="567"/>
      <c r="AN105" s="567"/>
      <c r="AO105" s="567"/>
      <c r="AP105" s="567"/>
      <c r="AQ105" s="567"/>
      <c r="AR105" s="567"/>
      <c r="AS105" s="567"/>
      <c r="AT105" s="567"/>
      <c r="AU105" s="567"/>
      <c r="AV105" s="567"/>
      <c r="AW105" s="567"/>
      <c r="AX105" s="567"/>
      <c r="AY105" s="567"/>
      <c r="AZ105" s="567"/>
      <c r="BA105" s="567"/>
      <c r="BB105" s="567"/>
      <c r="BC105" s="567"/>
      <c r="BD105" s="567"/>
      <c r="BE105" s="567"/>
      <c r="BF105" s="567"/>
      <c r="BG105" s="567"/>
      <c r="BH105" s="567"/>
      <c r="BI105" s="567"/>
      <c r="BJ105" s="567"/>
      <c r="BK105" s="567"/>
      <c r="BL105" s="567"/>
      <c r="BM105" s="567"/>
      <c r="BN105" s="567"/>
    </row>
    <row r="106" spans="1:66" ht="39" customHeight="1">
      <c r="A106" s="567" t="s">
        <v>625</v>
      </c>
      <c r="B106" s="567"/>
      <c r="C106" s="567"/>
      <c r="D106" s="567"/>
      <c r="E106" s="567"/>
      <c r="F106" s="567"/>
      <c r="G106" s="567"/>
      <c r="H106" s="567"/>
      <c r="I106" s="567"/>
      <c r="J106" s="567"/>
      <c r="K106" s="567"/>
      <c r="L106" s="567"/>
      <c r="M106" s="567"/>
      <c r="N106" s="567"/>
      <c r="O106" s="567"/>
      <c r="P106" s="567"/>
      <c r="Q106" s="567"/>
      <c r="R106" s="567"/>
      <c r="S106" s="567"/>
      <c r="T106" s="567"/>
      <c r="U106" s="567"/>
      <c r="V106" s="567"/>
      <c r="W106" s="567"/>
      <c r="X106" s="567"/>
      <c r="Y106" s="567"/>
      <c r="Z106" s="567"/>
      <c r="AA106" s="567"/>
      <c r="AB106" s="567"/>
      <c r="AC106" s="567"/>
      <c r="AD106" s="567"/>
      <c r="AE106" s="567"/>
      <c r="AF106" s="567"/>
      <c r="AG106" s="567"/>
      <c r="AH106" s="567"/>
      <c r="AI106" s="567"/>
      <c r="AJ106" s="567"/>
      <c r="AK106" s="567"/>
      <c r="AL106" s="567"/>
      <c r="AM106" s="567"/>
      <c r="AN106" s="567"/>
      <c r="AO106" s="567"/>
      <c r="AP106" s="567"/>
      <c r="AQ106" s="567"/>
      <c r="AR106" s="567"/>
      <c r="AS106" s="567"/>
      <c r="AT106" s="567"/>
      <c r="AU106" s="567"/>
      <c r="AV106" s="567"/>
      <c r="AW106" s="567"/>
      <c r="AX106" s="567"/>
      <c r="AY106" s="567"/>
      <c r="AZ106" s="567"/>
      <c r="BA106" s="567"/>
      <c r="BB106" s="567"/>
      <c r="BC106" s="567"/>
      <c r="BD106" s="567"/>
      <c r="BE106" s="567"/>
      <c r="BF106" s="567"/>
      <c r="BG106" s="567"/>
      <c r="BH106" s="567"/>
      <c r="BI106" s="567"/>
      <c r="BJ106" s="567"/>
      <c r="BK106" s="567"/>
      <c r="BL106" s="567"/>
      <c r="BM106" s="567"/>
      <c r="BN106" s="567"/>
    </row>
    <row r="107" spans="1:66" ht="12.75">
      <c r="A107" s="567" t="s">
        <v>626</v>
      </c>
      <c r="B107" s="567"/>
      <c r="C107" s="567"/>
      <c r="D107" s="567"/>
      <c r="E107" s="567"/>
      <c r="F107" s="567"/>
      <c r="G107" s="567"/>
      <c r="H107" s="567"/>
      <c r="I107" s="567"/>
      <c r="J107" s="567"/>
      <c r="K107" s="567"/>
      <c r="L107" s="567"/>
      <c r="M107" s="567"/>
      <c r="N107" s="567"/>
      <c r="O107" s="567"/>
      <c r="P107" s="567"/>
      <c r="Q107" s="567"/>
      <c r="R107" s="567"/>
      <c r="S107" s="567"/>
      <c r="T107" s="567"/>
      <c r="U107" s="567"/>
      <c r="V107" s="567"/>
      <c r="W107" s="567"/>
      <c r="X107" s="567"/>
      <c r="Y107" s="567"/>
      <c r="Z107" s="567"/>
      <c r="AA107" s="567"/>
      <c r="AB107" s="567"/>
      <c r="AC107" s="567"/>
      <c r="AD107" s="567"/>
      <c r="AE107" s="567"/>
      <c r="AF107" s="567"/>
      <c r="AG107" s="567"/>
      <c r="AH107" s="567"/>
      <c r="AI107" s="567"/>
      <c r="AJ107" s="567"/>
      <c r="AK107" s="567"/>
      <c r="AL107" s="567"/>
      <c r="AM107" s="567"/>
      <c r="AN107" s="567"/>
      <c r="AO107" s="567"/>
      <c r="AP107" s="567"/>
      <c r="AQ107" s="567"/>
      <c r="AR107" s="567"/>
      <c r="AS107" s="567"/>
      <c r="AT107" s="567"/>
      <c r="AU107" s="567"/>
      <c r="AV107" s="567"/>
      <c r="AW107" s="567"/>
      <c r="AX107" s="567"/>
      <c r="AY107" s="567"/>
      <c r="AZ107" s="567"/>
      <c r="BA107" s="567"/>
      <c r="BB107" s="567"/>
      <c r="BC107" s="567"/>
      <c r="BD107" s="567"/>
      <c r="BE107" s="567"/>
      <c r="BF107" s="567"/>
      <c r="BG107" s="567"/>
      <c r="BH107" s="567"/>
      <c r="BI107" s="567"/>
      <c r="BJ107" s="567"/>
      <c r="BK107" s="567"/>
      <c r="BL107" s="567"/>
      <c r="BM107" s="567"/>
      <c r="BN107" s="567"/>
    </row>
    <row r="108" spans="1:66" ht="12.75">
      <c r="A108" s="567" t="s">
        <v>627</v>
      </c>
      <c r="B108" s="567"/>
      <c r="C108" s="567"/>
      <c r="D108" s="567"/>
      <c r="E108" s="567"/>
      <c r="F108" s="567"/>
      <c r="G108" s="567"/>
      <c r="H108" s="567"/>
      <c r="I108" s="567"/>
      <c r="J108" s="567"/>
      <c r="K108" s="567"/>
      <c r="L108" s="567"/>
      <c r="M108" s="567"/>
      <c r="N108" s="567"/>
      <c r="O108" s="567"/>
      <c r="P108" s="567"/>
      <c r="Q108" s="567"/>
      <c r="R108" s="567"/>
      <c r="S108" s="567"/>
      <c r="T108" s="567"/>
      <c r="U108" s="567"/>
      <c r="V108" s="567"/>
      <c r="W108" s="567"/>
      <c r="X108" s="567"/>
      <c r="Y108" s="567"/>
      <c r="Z108" s="567"/>
      <c r="AA108" s="567"/>
      <c r="AB108" s="567"/>
      <c r="AC108" s="567"/>
      <c r="AD108" s="567"/>
      <c r="AE108" s="567"/>
      <c r="AF108" s="567"/>
      <c r="AG108" s="567"/>
      <c r="AH108" s="567"/>
      <c r="AI108" s="567"/>
      <c r="AJ108" s="567"/>
      <c r="AK108" s="567"/>
      <c r="AL108" s="567"/>
      <c r="AM108" s="567"/>
      <c r="AN108" s="567"/>
      <c r="AO108" s="567"/>
      <c r="AP108" s="567"/>
      <c r="AQ108" s="567"/>
      <c r="AR108" s="567"/>
      <c r="AS108" s="567"/>
      <c r="AT108" s="567"/>
      <c r="AU108" s="567"/>
      <c r="AV108" s="567"/>
      <c r="AW108" s="567"/>
      <c r="AX108" s="567"/>
      <c r="AY108" s="567"/>
      <c r="AZ108" s="567"/>
      <c r="BA108" s="567"/>
      <c r="BB108" s="567"/>
      <c r="BC108" s="567"/>
      <c r="BD108" s="567"/>
      <c r="BE108" s="567"/>
      <c r="BF108" s="567"/>
      <c r="BG108" s="567"/>
      <c r="BH108" s="567"/>
      <c r="BI108" s="567"/>
      <c r="BJ108" s="567"/>
      <c r="BK108" s="567"/>
      <c r="BL108" s="567"/>
      <c r="BM108" s="567"/>
      <c r="BN108" s="567"/>
    </row>
    <row r="109" spans="1:66" ht="12.75">
      <c r="A109" s="567"/>
      <c r="B109" s="567"/>
      <c r="C109" s="567"/>
      <c r="D109" s="567"/>
      <c r="E109" s="567"/>
      <c r="F109" s="567"/>
      <c r="G109" s="567"/>
      <c r="H109" s="567"/>
      <c r="I109" s="567"/>
      <c r="J109" s="567"/>
      <c r="K109" s="567"/>
      <c r="L109" s="567"/>
      <c r="M109" s="567"/>
      <c r="N109" s="567"/>
      <c r="O109" s="567"/>
      <c r="P109" s="567"/>
      <c r="Q109" s="567"/>
      <c r="R109" s="567"/>
      <c r="S109" s="567"/>
      <c r="T109" s="567"/>
      <c r="U109" s="567"/>
      <c r="V109" s="567"/>
      <c r="W109" s="567"/>
      <c r="X109" s="567"/>
      <c r="Y109" s="567"/>
      <c r="Z109" s="567"/>
      <c r="AA109" s="567"/>
      <c r="AB109" s="567"/>
      <c r="AC109" s="567"/>
      <c r="AD109" s="567"/>
      <c r="AE109" s="567"/>
      <c r="AF109" s="567"/>
      <c r="AG109" s="567"/>
      <c r="AH109" s="567"/>
      <c r="AI109" s="567"/>
      <c r="AJ109" s="567"/>
      <c r="AK109" s="567"/>
      <c r="AL109" s="567"/>
      <c r="AM109" s="567"/>
      <c r="AN109" s="567"/>
      <c r="AO109" s="567"/>
      <c r="AP109" s="567"/>
      <c r="AQ109" s="567"/>
      <c r="AR109" s="567"/>
      <c r="AS109" s="567"/>
      <c r="AT109" s="567"/>
      <c r="AU109" s="567"/>
      <c r="AV109" s="567"/>
      <c r="AW109" s="567"/>
      <c r="AX109" s="567"/>
      <c r="AY109" s="567"/>
      <c r="AZ109" s="567"/>
      <c r="BA109" s="567"/>
      <c r="BB109" s="567"/>
      <c r="BC109" s="567"/>
      <c r="BD109" s="567"/>
      <c r="BE109" s="567"/>
      <c r="BF109" s="567"/>
      <c r="BG109" s="567"/>
      <c r="BH109" s="567"/>
      <c r="BI109" s="567"/>
      <c r="BJ109" s="567"/>
      <c r="BK109" s="567"/>
      <c r="BL109" s="567"/>
      <c r="BM109" s="567"/>
      <c r="BN109" s="567"/>
    </row>
    <row r="110" spans="1:66" ht="12.75">
      <c r="A110" s="567"/>
      <c r="B110" s="567"/>
      <c r="C110" s="567"/>
      <c r="D110" s="567"/>
      <c r="E110" s="567"/>
      <c r="F110" s="567"/>
      <c r="G110" s="567"/>
      <c r="H110" s="567"/>
      <c r="I110" s="567"/>
      <c r="J110" s="567"/>
      <c r="K110" s="567"/>
      <c r="L110" s="567"/>
      <c r="M110" s="567"/>
      <c r="N110" s="567"/>
      <c r="O110" s="567"/>
      <c r="P110" s="567"/>
      <c r="Q110" s="567"/>
      <c r="R110" s="567"/>
      <c r="S110" s="567"/>
      <c r="T110" s="567"/>
      <c r="U110" s="567"/>
      <c r="V110" s="567"/>
      <c r="W110" s="567"/>
      <c r="X110" s="567"/>
      <c r="Y110" s="567"/>
      <c r="Z110" s="567"/>
      <c r="AA110" s="567"/>
      <c r="AB110" s="567"/>
      <c r="AC110" s="567"/>
      <c r="AD110" s="567"/>
      <c r="AE110" s="567"/>
      <c r="AF110" s="567"/>
      <c r="AG110" s="567"/>
      <c r="AH110" s="567"/>
      <c r="AI110" s="567"/>
      <c r="AJ110" s="567"/>
      <c r="AK110" s="567"/>
      <c r="AL110" s="567"/>
      <c r="AM110" s="567"/>
      <c r="AN110" s="567"/>
      <c r="AO110" s="567"/>
      <c r="AP110" s="567"/>
      <c r="AQ110" s="567"/>
      <c r="AR110" s="567"/>
      <c r="AS110" s="567"/>
      <c r="AT110" s="567"/>
      <c r="AU110" s="567"/>
      <c r="AV110" s="567"/>
      <c r="AW110" s="567"/>
      <c r="AX110" s="567"/>
      <c r="AY110" s="567"/>
      <c r="AZ110" s="567"/>
      <c r="BA110" s="567"/>
      <c r="BB110" s="567"/>
      <c r="BC110" s="567"/>
      <c r="BD110" s="567"/>
      <c r="BE110" s="567"/>
      <c r="BF110" s="567"/>
      <c r="BG110" s="567"/>
      <c r="BH110" s="567"/>
      <c r="BI110" s="567"/>
      <c r="BJ110" s="567"/>
      <c r="BK110" s="567"/>
      <c r="BL110" s="567"/>
      <c r="BM110" s="567"/>
      <c r="BN110" s="567"/>
    </row>
    <row r="111" spans="1:66" ht="12.75">
      <c r="A111" s="567"/>
      <c r="B111" s="567"/>
      <c r="C111" s="567"/>
      <c r="D111" s="567"/>
      <c r="E111" s="567"/>
      <c r="F111" s="567"/>
      <c r="G111" s="567"/>
      <c r="H111" s="567"/>
      <c r="I111" s="567"/>
      <c r="J111" s="567"/>
      <c r="K111" s="567"/>
      <c r="L111" s="567"/>
      <c r="M111" s="567"/>
      <c r="N111" s="567"/>
      <c r="O111" s="567"/>
      <c r="P111" s="567"/>
      <c r="Q111" s="567"/>
      <c r="R111" s="567"/>
      <c r="S111" s="567"/>
      <c r="T111" s="567"/>
      <c r="U111" s="567"/>
      <c r="V111" s="567"/>
      <c r="W111" s="567"/>
      <c r="X111" s="567"/>
      <c r="Y111" s="567"/>
      <c r="Z111" s="567"/>
      <c r="AA111" s="567"/>
      <c r="AB111" s="567"/>
      <c r="AC111" s="567"/>
      <c r="AD111" s="567"/>
      <c r="AE111" s="567"/>
      <c r="AF111" s="567"/>
      <c r="AG111" s="567"/>
      <c r="AH111" s="567"/>
      <c r="AI111" s="567"/>
      <c r="AJ111" s="567"/>
      <c r="AK111" s="567"/>
      <c r="AL111" s="567"/>
      <c r="AM111" s="567"/>
      <c r="AN111" s="567"/>
      <c r="AO111" s="567"/>
      <c r="AP111" s="567"/>
      <c r="AQ111" s="567"/>
      <c r="AR111" s="567"/>
      <c r="AS111" s="567"/>
      <c r="AT111" s="567"/>
      <c r="AU111" s="567"/>
      <c r="AV111" s="567"/>
      <c r="AW111" s="567"/>
      <c r="AX111" s="567"/>
      <c r="AY111" s="567"/>
      <c r="AZ111" s="567"/>
      <c r="BA111" s="567"/>
      <c r="BB111" s="567"/>
      <c r="BC111" s="567"/>
      <c r="BD111" s="567"/>
      <c r="BE111" s="567"/>
      <c r="BF111" s="567"/>
      <c r="BG111" s="567"/>
      <c r="BH111" s="567"/>
      <c r="BI111" s="567"/>
      <c r="BJ111" s="567"/>
      <c r="BK111" s="567"/>
      <c r="BL111" s="567"/>
      <c r="BM111" s="567"/>
      <c r="BN111" s="567"/>
    </row>
    <row r="112" spans="1:66" ht="12.75">
      <c r="A112" s="567"/>
      <c r="B112" s="567"/>
      <c r="C112" s="567"/>
      <c r="D112" s="567"/>
      <c r="E112" s="567"/>
      <c r="F112" s="567"/>
      <c r="G112" s="567"/>
      <c r="H112" s="567"/>
      <c r="I112" s="567"/>
      <c r="J112" s="567"/>
      <c r="K112" s="567"/>
      <c r="L112" s="567"/>
      <c r="M112" s="567"/>
      <c r="N112" s="567"/>
      <c r="O112" s="567"/>
      <c r="P112" s="567"/>
      <c r="Q112" s="567"/>
      <c r="R112" s="567"/>
      <c r="S112" s="567"/>
      <c r="T112" s="567"/>
      <c r="U112" s="567"/>
      <c r="V112" s="567"/>
      <c r="W112" s="567"/>
      <c r="X112" s="567"/>
      <c r="Y112" s="567"/>
      <c r="Z112" s="567"/>
      <c r="AA112" s="567"/>
      <c r="AB112" s="567"/>
      <c r="AC112" s="567"/>
      <c r="AD112" s="567"/>
      <c r="AE112" s="567"/>
      <c r="AF112" s="567"/>
      <c r="AG112" s="567"/>
      <c r="AH112" s="567"/>
      <c r="AI112" s="567"/>
      <c r="AJ112" s="567"/>
      <c r="AK112" s="567"/>
      <c r="AL112" s="567"/>
      <c r="AM112" s="567"/>
      <c r="AN112" s="567"/>
      <c r="AO112" s="567"/>
      <c r="AP112" s="567"/>
      <c r="AQ112" s="567"/>
      <c r="AR112" s="567"/>
      <c r="AS112" s="567"/>
      <c r="AT112" s="567"/>
      <c r="AU112" s="567"/>
      <c r="AV112" s="567"/>
      <c r="AW112" s="567"/>
      <c r="AX112" s="567"/>
      <c r="AY112" s="567"/>
      <c r="AZ112" s="567"/>
      <c r="BA112" s="567"/>
      <c r="BB112" s="567"/>
      <c r="BC112" s="567"/>
      <c r="BD112" s="567"/>
      <c r="BE112" s="567"/>
      <c r="BF112" s="567"/>
      <c r="BG112" s="567"/>
      <c r="BH112" s="567"/>
      <c r="BI112" s="567"/>
      <c r="BJ112" s="567"/>
      <c r="BK112" s="567"/>
      <c r="BL112" s="567"/>
      <c r="BM112" s="567"/>
      <c r="BN112" s="567"/>
    </row>
    <row r="113" spans="1:66" ht="12.75">
      <c r="A113" s="567"/>
      <c r="B113" s="567"/>
      <c r="C113" s="567"/>
      <c r="D113" s="567"/>
      <c r="E113" s="567"/>
      <c r="F113" s="567"/>
      <c r="G113" s="567"/>
      <c r="H113" s="567"/>
      <c r="I113" s="567"/>
      <c r="J113" s="567"/>
      <c r="K113" s="567"/>
      <c r="L113" s="567"/>
      <c r="M113" s="567"/>
      <c r="N113" s="567"/>
      <c r="O113" s="567"/>
      <c r="P113" s="567"/>
      <c r="Q113" s="567"/>
      <c r="R113" s="567"/>
      <c r="S113" s="567"/>
      <c r="T113" s="567"/>
      <c r="U113" s="567"/>
      <c r="V113" s="567"/>
      <c r="W113" s="567"/>
      <c r="X113" s="567"/>
      <c r="Y113" s="567"/>
      <c r="Z113" s="567"/>
      <c r="AA113" s="567"/>
      <c r="AB113" s="567"/>
      <c r="AC113" s="567"/>
      <c r="AD113" s="567"/>
      <c r="AE113" s="567"/>
      <c r="AF113" s="567"/>
      <c r="AG113" s="567"/>
      <c r="AH113" s="567"/>
      <c r="AI113" s="567"/>
      <c r="AJ113" s="567"/>
      <c r="AK113" s="567"/>
      <c r="AL113" s="567"/>
      <c r="AM113" s="567"/>
      <c r="AN113" s="567"/>
      <c r="AO113" s="567"/>
      <c r="AP113" s="567"/>
      <c r="AQ113" s="567"/>
      <c r="AR113" s="567"/>
      <c r="AS113" s="567"/>
      <c r="AT113" s="567"/>
      <c r="AU113" s="567"/>
      <c r="AV113" s="567"/>
      <c r="AW113" s="567"/>
      <c r="AX113" s="567"/>
      <c r="AY113" s="567"/>
      <c r="AZ113" s="567"/>
      <c r="BA113" s="567"/>
      <c r="BB113" s="567"/>
      <c r="BC113" s="567"/>
      <c r="BD113" s="567"/>
      <c r="BE113" s="567"/>
      <c r="BF113" s="567"/>
      <c r="BG113" s="567"/>
      <c r="BH113" s="567"/>
      <c r="BI113" s="567"/>
      <c r="BJ113" s="567"/>
      <c r="BK113" s="567"/>
      <c r="BL113" s="567"/>
      <c r="BM113" s="567"/>
      <c r="BN113" s="567"/>
    </row>
    <row r="114" spans="1:66" ht="12.75">
      <c r="A114" s="567"/>
      <c r="B114" s="567"/>
      <c r="C114" s="567"/>
      <c r="D114" s="567"/>
      <c r="E114" s="567"/>
      <c r="F114" s="567"/>
      <c r="G114" s="567"/>
      <c r="H114" s="567"/>
      <c r="I114" s="567"/>
      <c r="J114" s="567"/>
      <c r="K114" s="567"/>
      <c r="L114" s="567"/>
      <c r="M114" s="567"/>
      <c r="N114" s="567"/>
      <c r="O114" s="567"/>
      <c r="P114" s="567"/>
      <c r="Q114" s="567"/>
      <c r="R114" s="567"/>
      <c r="S114" s="567"/>
      <c r="T114" s="567"/>
      <c r="U114" s="567"/>
      <c r="V114" s="567"/>
      <c r="W114" s="567"/>
      <c r="X114" s="567"/>
      <c r="Y114" s="567"/>
      <c r="Z114" s="567"/>
      <c r="AA114" s="567"/>
      <c r="AB114" s="567"/>
      <c r="AC114" s="567"/>
      <c r="AD114" s="567"/>
      <c r="AE114" s="567"/>
      <c r="AF114" s="567"/>
      <c r="AG114" s="567"/>
      <c r="AH114" s="567"/>
      <c r="AI114" s="567"/>
      <c r="AJ114" s="567"/>
      <c r="AK114" s="567"/>
      <c r="AL114" s="567"/>
      <c r="AM114" s="567"/>
      <c r="AN114" s="567"/>
      <c r="AO114" s="567"/>
      <c r="AP114" s="567"/>
      <c r="AQ114" s="567"/>
      <c r="AR114" s="567"/>
      <c r="AS114" s="567"/>
      <c r="AT114" s="567"/>
      <c r="AU114" s="567"/>
      <c r="AV114" s="567"/>
      <c r="AW114" s="567"/>
      <c r="AX114" s="567"/>
      <c r="AY114" s="567"/>
      <c r="AZ114" s="567"/>
      <c r="BA114" s="567"/>
      <c r="BB114" s="567"/>
      <c r="BC114" s="567"/>
      <c r="BD114" s="567"/>
      <c r="BE114" s="567"/>
      <c r="BF114" s="567"/>
      <c r="BG114" s="567"/>
      <c r="BH114" s="567"/>
      <c r="BI114" s="567"/>
      <c r="BJ114" s="567"/>
      <c r="BK114" s="567"/>
      <c r="BL114" s="567"/>
      <c r="BM114" s="567"/>
      <c r="BN114" s="567"/>
    </row>
    <row r="115" spans="1:66" ht="12.75">
      <c r="A115" s="567"/>
      <c r="B115" s="567"/>
      <c r="C115" s="567"/>
      <c r="D115" s="567"/>
      <c r="E115" s="567"/>
      <c r="F115" s="567"/>
      <c r="G115" s="567"/>
      <c r="H115" s="567"/>
      <c r="I115" s="567"/>
      <c r="J115" s="567"/>
      <c r="K115" s="567"/>
      <c r="L115" s="567"/>
      <c r="M115" s="567"/>
      <c r="N115" s="567"/>
      <c r="O115" s="567"/>
      <c r="P115" s="567"/>
      <c r="Q115" s="567"/>
      <c r="R115" s="567"/>
      <c r="S115" s="567"/>
      <c r="T115" s="567"/>
      <c r="U115" s="567"/>
      <c r="V115" s="567"/>
      <c r="W115" s="567"/>
      <c r="X115" s="567"/>
      <c r="Y115" s="567"/>
      <c r="Z115" s="567"/>
      <c r="AA115" s="567"/>
      <c r="AB115" s="567"/>
      <c r="AC115" s="567"/>
      <c r="AD115" s="567"/>
      <c r="AE115" s="567"/>
      <c r="AF115" s="567"/>
      <c r="AG115" s="567"/>
      <c r="AH115" s="567"/>
      <c r="AI115" s="567"/>
      <c r="AJ115" s="567"/>
      <c r="AK115" s="567"/>
      <c r="AL115" s="567"/>
      <c r="AM115" s="567"/>
      <c r="AN115" s="567"/>
      <c r="AO115" s="567"/>
      <c r="AP115" s="567"/>
      <c r="AQ115" s="567"/>
      <c r="AR115" s="567"/>
      <c r="AS115" s="567"/>
      <c r="AT115" s="567"/>
      <c r="AU115" s="567"/>
      <c r="AV115" s="567"/>
      <c r="AW115" s="567"/>
      <c r="AX115" s="567"/>
      <c r="AY115" s="567"/>
      <c r="AZ115" s="567"/>
      <c r="BA115" s="567"/>
      <c r="BB115" s="567"/>
      <c r="BC115" s="567"/>
      <c r="BD115" s="567"/>
      <c r="BE115" s="567"/>
      <c r="BF115" s="567"/>
      <c r="BG115" s="567"/>
      <c r="BH115" s="567"/>
      <c r="BI115" s="567"/>
      <c r="BJ115" s="567"/>
      <c r="BK115" s="567"/>
      <c r="BL115" s="567"/>
      <c r="BM115" s="567"/>
      <c r="BN115" s="567"/>
    </row>
    <row r="116" spans="1:66" ht="12.75">
      <c r="A116" s="567"/>
      <c r="B116" s="567"/>
      <c r="C116" s="567"/>
      <c r="D116" s="567"/>
      <c r="E116" s="567"/>
      <c r="F116" s="567"/>
      <c r="G116" s="567"/>
      <c r="H116" s="567"/>
      <c r="I116" s="567"/>
      <c r="J116" s="567"/>
      <c r="K116" s="567"/>
      <c r="L116" s="567"/>
      <c r="M116" s="567"/>
      <c r="N116" s="567"/>
      <c r="O116" s="567"/>
      <c r="P116" s="567"/>
      <c r="Q116" s="567"/>
      <c r="R116" s="567"/>
      <c r="S116" s="567"/>
      <c r="T116" s="567"/>
      <c r="U116" s="567"/>
      <c r="V116" s="567"/>
      <c r="W116" s="567"/>
      <c r="X116" s="567"/>
      <c r="Y116" s="567"/>
      <c r="Z116" s="567"/>
      <c r="AA116" s="567"/>
      <c r="AB116" s="567"/>
      <c r="AC116" s="567"/>
      <c r="AD116" s="567"/>
      <c r="AE116" s="567"/>
      <c r="AF116" s="567"/>
      <c r="AG116" s="567"/>
      <c r="AH116" s="567"/>
      <c r="AI116" s="567"/>
      <c r="AJ116" s="567"/>
      <c r="AK116" s="567"/>
      <c r="AL116" s="567"/>
      <c r="AM116" s="567"/>
      <c r="AN116" s="567"/>
      <c r="AO116" s="567"/>
      <c r="AP116" s="567"/>
      <c r="AQ116" s="567"/>
      <c r="AR116" s="567"/>
      <c r="AS116" s="567"/>
      <c r="AT116" s="567"/>
      <c r="AU116" s="567"/>
      <c r="AV116" s="567"/>
      <c r="AW116" s="567"/>
      <c r="AX116" s="567"/>
      <c r="AY116" s="567"/>
      <c r="AZ116" s="567"/>
      <c r="BA116" s="567"/>
      <c r="BB116" s="567"/>
      <c r="BC116" s="567"/>
      <c r="BD116" s="567"/>
      <c r="BE116" s="567"/>
      <c r="BF116" s="567"/>
      <c r="BG116" s="567"/>
      <c r="BH116" s="567"/>
      <c r="BI116" s="567"/>
      <c r="BJ116" s="567"/>
      <c r="BK116" s="567"/>
      <c r="BL116" s="567"/>
      <c r="BM116" s="567"/>
      <c r="BN116" s="567"/>
    </row>
    <row r="117" spans="1:66" ht="12.75">
      <c r="A117" s="567"/>
      <c r="B117" s="567"/>
      <c r="C117" s="567"/>
      <c r="D117" s="567"/>
      <c r="E117" s="567"/>
      <c r="F117" s="567"/>
      <c r="G117" s="567"/>
      <c r="H117" s="567"/>
      <c r="I117" s="567"/>
      <c r="J117" s="567"/>
      <c r="K117" s="567"/>
      <c r="L117" s="567"/>
      <c r="M117" s="567"/>
      <c r="N117" s="567"/>
      <c r="O117" s="567"/>
      <c r="P117" s="567"/>
      <c r="Q117" s="567"/>
      <c r="R117" s="567"/>
      <c r="S117" s="567"/>
      <c r="T117" s="567"/>
      <c r="U117" s="567"/>
      <c r="V117" s="567"/>
      <c r="W117" s="567"/>
      <c r="X117" s="567"/>
      <c r="Y117" s="567"/>
      <c r="Z117" s="567"/>
      <c r="AA117" s="567"/>
      <c r="AB117" s="567"/>
      <c r="AC117" s="567"/>
      <c r="AD117" s="567"/>
      <c r="AE117" s="567"/>
      <c r="AF117" s="567"/>
      <c r="AG117" s="567"/>
      <c r="AH117" s="567"/>
      <c r="AI117" s="567"/>
      <c r="AJ117" s="567"/>
      <c r="AK117" s="567"/>
      <c r="AL117" s="567"/>
      <c r="AM117" s="567"/>
      <c r="AN117" s="567"/>
      <c r="AO117" s="567"/>
      <c r="AP117" s="567"/>
      <c r="AQ117" s="567"/>
      <c r="AR117" s="567"/>
      <c r="AS117" s="567"/>
      <c r="AT117" s="567"/>
      <c r="AU117" s="567"/>
      <c r="AV117" s="567"/>
      <c r="AW117" s="567"/>
      <c r="AX117" s="567"/>
      <c r="AY117" s="567"/>
      <c r="AZ117" s="567"/>
      <c r="BA117" s="567"/>
      <c r="BB117" s="567"/>
      <c r="BC117" s="567"/>
      <c r="BD117" s="567"/>
      <c r="BE117" s="567"/>
      <c r="BF117" s="567"/>
      <c r="BG117" s="567"/>
      <c r="BH117" s="567"/>
      <c r="BI117" s="567"/>
      <c r="BJ117" s="567"/>
      <c r="BK117" s="567"/>
      <c r="BL117" s="567"/>
      <c r="BM117" s="567"/>
      <c r="BN117" s="567"/>
    </row>
    <row r="118" spans="1:66" ht="12.75">
      <c r="A118" s="567"/>
      <c r="B118" s="567"/>
      <c r="C118" s="567"/>
      <c r="D118" s="567"/>
      <c r="E118" s="567"/>
      <c r="F118" s="567"/>
      <c r="G118" s="567"/>
      <c r="H118" s="567"/>
      <c r="I118" s="567"/>
      <c r="J118" s="567"/>
      <c r="K118" s="567"/>
      <c r="L118" s="567"/>
      <c r="M118" s="567"/>
      <c r="N118" s="567"/>
      <c r="O118" s="567"/>
      <c r="P118" s="567"/>
      <c r="Q118" s="567"/>
      <c r="R118" s="567"/>
      <c r="S118" s="567"/>
      <c r="T118" s="567"/>
      <c r="U118" s="567"/>
      <c r="V118" s="567"/>
      <c r="W118" s="567"/>
      <c r="X118" s="567"/>
      <c r="Y118" s="567"/>
      <c r="Z118" s="567"/>
      <c r="AA118" s="567"/>
      <c r="AB118" s="567"/>
      <c r="AC118" s="567"/>
      <c r="AD118" s="567"/>
      <c r="AE118" s="567"/>
      <c r="AF118" s="567"/>
      <c r="AG118" s="567"/>
      <c r="AH118" s="567"/>
      <c r="AI118" s="567"/>
      <c r="AJ118" s="567"/>
      <c r="AK118" s="567"/>
      <c r="AL118" s="567"/>
      <c r="AM118" s="567"/>
      <c r="AN118" s="567"/>
      <c r="AO118" s="567"/>
      <c r="AP118" s="567"/>
      <c r="AQ118" s="567"/>
      <c r="AR118" s="567"/>
      <c r="AS118" s="567"/>
      <c r="AT118" s="567"/>
      <c r="AU118" s="567"/>
      <c r="AV118" s="567"/>
      <c r="AW118" s="567"/>
      <c r="AX118" s="567"/>
      <c r="AY118" s="567"/>
      <c r="AZ118" s="567"/>
      <c r="BA118" s="567"/>
      <c r="BB118" s="567"/>
      <c r="BC118" s="567"/>
      <c r="BD118" s="567"/>
      <c r="BE118" s="567"/>
      <c r="BF118" s="567"/>
      <c r="BG118" s="567"/>
      <c r="BH118" s="567"/>
      <c r="BI118" s="567"/>
      <c r="BJ118" s="567"/>
      <c r="BK118" s="567"/>
      <c r="BL118" s="567"/>
      <c r="BM118" s="567"/>
      <c r="BN118" s="567"/>
    </row>
    <row r="119" spans="1:66" ht="12.75">
      <c r="A119" s="567"/>
      <c r="B119" s="567"/>
      <c r="C119" s="567"/>
      <c r="D119" s="567"/>
      <c r="E119" s="567"/>
      <c r="F119" s="567"/>
      <c r="G119" s="567"/>
      <c r="H119" s="567"/>
      <c r="I119" s="567"/>
      <c r="J119" s="567"/>
      <c r="K119" s="567"/>
      <c r="L119" s="567"/>
      <c r="M119" s="567"/>
      <c r="N119" s="567"/>
      <c r="O119" s="567"/>
      <c r="P119" s="567"/>
      <c r="Q119" s="567"/>
      <c r="R119" s="567"/>
      <c r="S119" s="567"/>
      <c r="T119" s="567"/>
      <c r="U119" s="567"/>
      <c r="V119" s="567"/>
      <c r="W119" s="567"/>
      <c r="X119" s="567"/>
      <c r="Y119" s="567"/>
      <c r="Z119" s="567"/>
      <c r="AA119" s="567"/>
      <c r="AB119" s="567"/>
      <c r="AC119" s="567"/>
      <c r="AD119" s="567"/>
      <c r="AE119" s="567"/>
      <c r="AF119" s="567"/>
      <c r="AG119" s="567"/>
      <c r="AH119" s="567"/>
      <c r="AI119" s="567"/>
      <c r="AJ119" s="567"/>
      <c r="AK119" s="567"/>
      <c r="AL119" s="567"/>
      <c r="AM119" s="567"/>
      <c r="AN119" s="567"/>
      <c r="AO119" s="567"/>
      <c r="AP119" s="567"/>
      <c r="AQ119" s="567"/>
      <c r="AR119" s="567"/>
      <c r="AS119" s="567"/>
      <c r="AT119" s="567"/>
      <c r="AU119" s="567"/>
      <c r="AV119" s="567"/>
      <c r="AW119" s="567"/>
      <c r="AX119" s="567"/>
      <c r="AY119" s="567"/>
      <c r="AZ119" s="567"/>
      <c r="BA119" s="567"/>
      <c r="BB119" s="567"/>
      <c r="BC119" s="567"/>
      <c r="BD119" s="567"/>
      <c r="BE119" s="567"/>
      <c r="BF119" s="567"/>
      <c r="BG119" s="567"/>
      <c r="BH119" s="567"/>
      <c r="BI119" s="567"/>
      <c r="BJ119" s="567"/>
      <c r="BK119" s="567"/>
      <c r="BL119" s="567"/>
      <c r="BM119" s="567"/>
      <c r="BN119" s="567"/>
    </row>
    <row r="120" spans="1:66" ht="12.75">
      <c r="A120" s="567"/>
      <c r="B120" s="567"/>
      <c r="C120" s="567"/>
      <c r="D120" s="567"/>
      <c r="E120" s="567"/>
      <c r="F120" s="567"/>
      <c r="G120" s="567"/>
      <c r="H120" s="567"/>
      <c r="I120" s="567"/>
      <c r="J120" s="567"/>
      <c r="K120" s="567"/>
      <c r="L120" s="567"/>
      <c r="M120" s="567"/>
      <c r="N120" s="567"/>
      <c r="O120" s="567"/>
      <c r="P120" s="567"/>
      <c r="Q120" s="567"/>
      <c r="R120" s="567"/>
      <c r="S120" s="567"/>
      <c r="T120" s="567"/>
      <c r="U120" s="567"/>
      <c r="V120" s="567"/>
      <c r="W120" s="567"/>
      <c r="X120" s="567"/>
      <c r="Y120" s="567"/>
      <c r="Z120" s="567"/>
      <c r="AA120" s="567"/>
      <c r="AB120" s="567"/>
      <c r="AC120" s="567"/>
      <c r="AD120" s="567"/>
      <c r="AE120" s="567"/>
      <c r="AF120" s="567"/>
      <c r="AG120" s="567"/>
      <c r="AH120" s="567"/>
      <c r="AI120" s="567"/>
      <c r="AJ120" s="567"/>
      <c r="AK120" s="567"/>
      <c r="AL120" s="567"/>
      <c r="AM120" s="567"/>
      <c r="AN120" s="567"/>
      <c r="AO120" s="567"/>
      <c r="AP120" s="567"/>
      <c r="AQ120" s="567"/>
      <c r="AR120" s="567"/>
      <c r="AS120" s="567"/>
      <c r="AT120" s="567"/>
      <c r="AU120" s="567"/>
      <c r="AV120" s="567"/>
      <c r="AW120" s="567"/>
      <c r="AX120" s="567"/>
      <c r="AY120" s="567"/>
      <c r="AZ120" s="567"/>
      <c r="BA120" s="567"/>
      <c r="BB120" s="567"/>
      <c r="BC120" s="567"/>
      <c r="BD120" s="567"/>
      <c r="BE120" s="567"/>
      <c r="BF120" s="567"/>
      <c r="BG120" s="567"/>
      <c r="BH120" s="567"/>
      <c r="BI120" s="567"/>
      <c r="BJ120" s="567"/>
      <c r="BK120" s="567"/>
      <c r="BL120" s="567"/>
      <c r="BM120" s="567"/>
      <c r="BN120" s="567"/>
    </row>
    <row r="121" spans="1:66" ht="12.75">
      <c r="A121" s="567"/>
      <c r="B121" s="567"/>
      <c r="C121" s="567"/>
      <c r="D121" s="567"/>
      <c r="E121" s="567"/>
      <c r="F121" s="567"/>
      <c r="G121" s="567"/>
      <c r="H121" s="567"/>
      <c r="I121" s="567"/>
      <c r="J121" s="567"/>
      <c r="K121" s="567"/>
      <c r="L121" s="567"/>
      <c r="M121" s="567"/>
      <c r="N121" s="567"/>
      <c r="O121" s="567"/>
      <c r="P121" s="567"/>
      <c r="Q121" s="567"/>
      <c r="R121" s="567"/>
      <c r="S121" s="567"/>
      <c r="T121" s="567"/>
      <c r="U121" s="567"/>
      <c r="V121" s="567"/>
      <c r="W121" s="567"/>
      <c r="X121" s="567"/>
      <c r="Y121" s="567"/>
      <c r="Z121" s="567"/>
      <c r="AA121" s="567"/>
      <c r="AB121" s="567"/>
      <c r="AC121" s="567"/>
      <c r="AD121" s="567"/>
      <c r="AE121" s="567"/>
      <c r="AF121" s="567"/>
      <c r="AG121" s="567"/>
      <c r="AH121" s="567"/>
      <c r="AI121" s="567"/>
      <c r="AJ121" s="567"/>
      <c r="AK121" s="567"/>
      <c r="AL121" s="567"/>
      <c r="AM121" s="567"/>
      <c r="AN121" s="567"/>
      <c r="AO121" s="567"/>
      <c r="AP121" s="567"/>
      <c r="AQ121" s="567"/>
      <c r="AR121" s="567"/>
      <c r="AS121" s="567"/>
      <c r="AT121" s="567"/>
      <c r="AU121" s="567"/>
      <c r="AV121" s="567"/>
      <c r="AW121" s="567"/>
      <c r="AX121" s="567"/>
      <c r="AY121" s="567"/>
      <c r="AZ121" s="567"/>
      <c r="BA121" s="567"/>
      <c r="BB121" s="567"/>
      <c r="BC121" s="567"/>
      <c r="BD121" s="567"/>
      <c r="BE121" s="567"/>
      <c r="BF121" s="567"/>
      <c r="BG121" s="567"/>
      <c r="BH121" s="567"/>
      <c r="BI121" s="567"/>
      <c r="BJ121" s="567"/>
      <c r="BK121" s="567"/>
      <c r="BL121" s="567"/>
      <c r="BM121" s="567"/>
      <c r="BN121" s="567"/>
    </row>
    <row r="122" spans="1:66" ht="12.75">
      <c r="A122" s="567"/>
      <c r="B122" s="567"/>
      <c r="C122" s="567"/>
      <c r="D122" s="567"/>
      <c r="E122" s="567"/>
      <c r="F122" s="567"/>
      <c r="G122" s="567"/>
      <c r="H122" s="567"/>
      <c r="I122" s="567"/>
      <c r="J122" s="567"/>
      <c r="K122" s="567"/>
      <c r="L122" s="567"/>
      <c r="M122" s="567"/>
      <c r="N122" s="567"/>
      <c r="O122" s="567"/>
      <c r="P122" s="567"/>
      <c r="Q122" s="567"/>
      <c r="R122" s="567"/>
      <c r="S122" s="567"/>
      <c r="T122" s="567"/>
      <c r="U122" s="567"/>
      <c r="V122" s="567"/>
      <c r="W122" s="567"/>
      <c r="X122" s="567"/>
      <c r="Y122" s="567"/>
      <c r="Z122" s="567"/>
      <c r="AA122" s="567"/>
      <c r="AB122" s="567"/>
      <c r="AC122" s="567"/>
      <c r="AD122" s="567"/>
      <c r="AE122" s="567"/>
      <c r="AF122" s="567"/>
      <c r="AG122" s="567"/>
      <c r="AH122" s="567"/>
      <c r="AI122" s="567"/>
      <c r="AJ122" s="567"/>
      <c r="AK122" s="567"/>
      <c r="AL122" s="567"/>
      <c r="AM122" s="567"/>
      <c r="AN122" s="567"/>
      <c r="AO122" s="567"/>
      <c r="AP122" s="567"/>
      <c r="AQ122" s="567"/>
      <c r="AR122" s="567"/>
      <c r="AS122" s="567"/>
      <c r="AT122" s="567"/>
      <c r="AU122" s="567"/>
      <c r="AV122" s="567"/>
      <c r="AW122" s="567"/>
      <c r="AX122" s="567"/>
      <c r="AY122" s="567"/>
      <c r="AZ122" s="567"/>
      <c r="BA122" s="567"/>
      <c r="BB122" s="567"/>
      <c r="BC122" s="567"/>
      <c r="BD122" s="567"/>
      <c r="BE122" s="567"/>
      <c r="BF122" s="567"/>
      <c r="BG122" s="567"/>
      <c r="BH122" s="567"/>
      <c r="BI122" s="567"/>
      <c r="BJ122" s="567"/>
      <c r="BK122" s="567"/>
      <c r="BL122" s="567"/>
      <c r="BM122" s="567"/>
      <c r="BN122" s="567"/>
    </row>
    <row r="123" spans="1:66" ht="12.75">
      <c r="A123" s="567"/>
      <c r="B123" s="567"/>
      <c r="C123" s="567"/>
      <c r="D123" s="567"/>
      <c r="E123" s="567"/>
      <c r="F123" s="567"/>
      <c r="G123" s="567"/>
      <c r="H123" s="567"/>
      <c r="I123" s="567"/>
      <c r="J123" s="567"/>
      <c r="K123" s="567"/>
      <c r="L123" s="567"/>
      <c r="M123" s="567"/>
      <c r="N123" s="567"/>
      <c r="O123" s="567"/>
      <c r="P123" s="567"/>
      <c r="Q123" s="567"/>
      <c r="R123" s="567"/>
      <c r="S123" s="567"/>
      <c r="T123" s="567"/>
      <c r="U123" s="567"/>
      <c r="V123" s="567"/>
      <c r="W123" s="567"/>
      <c r="X123" s="567"/>
      <c r="Y123" s="567"/>
      <c r="Z123" s="567"/>
      <c r="AA123" s="567"/>
      <c r="AB123" s="567"/>
      <c r="AC123" s="567"/>
      <c r="AD123" s="567"/>
      <c r="AE123" s="567"/>
      <c r="AF123" s="567"/>
      <c r="AG123" s="567"/>
      <c r="AH123" s="567"/>
      <c r="AI123" s="567"/>
      <c r="AJ123" s="567"/>
      <c r="AK123" s="567"/>
      <c r="AL123" s="567"/>
      <c r="AM123" s="567"/>
      <c r="AN123" s="567"/>
      <c r="AO123" s="567"/>
      <c r="AP123" s="567"/>
      <c r="AQ123" s="567"/>
      <c r="AR123" s="567"/>
      <c r="AS123" s="567"/>
      <c r="AT123" s="567"/>
      <c r="AU123" s="567"/>
      <c r="AV123" s="567"/>
      <c r="AW123" s="567"/>
      <c r="AX123" s="567"/>
      <c r="AY123" s="567"/>
      <c r="AZ123" s="567"/>
      <c r="BA123" s="567"/>
      <c r="BB123" s="567"/>
      <c r="BC123" s="567"/>
      <c r="BD123" s="567"/>
      <c r="BE123" s="567"/>
      <c r="BF123" s="567"/>
      <c r="BG123" s="567"/>
      <c r="BH123" s="567"/>
      <c r="BI123" s="567"/>
      <c r="BJ123" s="567"/>
      <c r="BK123" s="567"/>
      <c r="BL123" s="567"/>
      <c r="BM123" s="567"/>
      <c r="BN123" s="567"/>
    </row>
  </sheetData>
  <sheetProtection/>
  <mergeCells count="268">
    <mergeCell ref="E35:AY35"/>
    <mergeCell ref="AZ35:BG35"/>
    <mergeCell ref="BH35:BM35"/>
    <mergeCell ref="E32:AY32"/>
    <mergeCell ref="AZ32:BG32"/>
    <mergeCell ref="BH32:BM32"/>
    <mergeCell ref="E34:AY34"/>
    <mergeCell ref="E38:AY38"/>
    <mergeCell ref="AZ38:BG38"/>
    <mergeCell ref="BH38:BM38"/>
    <mergeCell ref="A51:D51"/>
    <mergeCell ref="E51:AY51"/>
    <mergeCell ref="AZ51:BG51"/>
    <mergeCell ref="BH51:BM51"/>
    <mergeCell ref="A39:D39"/>
    <mergeCell ref="E39:AY39"/>
    <mergeCell ref="BH39:BM39"/>
    <mergeCell ref="E30:AY30"/>
    <mergeCell ref="AZ30:BG30"/>
    <mergeCell ref="BH30:BM30"/>
    <mergeCell ref="A33:D33"/>
    <mergeCell ref="E33:AY33"/>
    <mergeCell ref="AZ33:BG33"/>
    <mergeCell ref="A50:D50"/>
    <mergeCell ref="E50:AY50"/>
    <mergeCell ref="AZ50:BG50"/>
    <mergeCell ref="BH50:BM50"/>
    <mergeCell ref="A31:D31"/>
    <mergeCell ref="BH40:BM40"/>
    <mergeCell ref="BH45:BM45"/>
    <mergeCell ref="E48:AY48"/>
    <mergeCell ref="A49:D49"/>
    <mergeCell ref="BH31:BM31"/>
    <mergeCell ref="AZ39:BG39"/>
    <mergeCell ref="A28:D28"/>
    <mergeCell ref="A29:D29"/>
    <mergeCell ref="E28:AY28"/>
    <mergeCell ref="E29:AY29"/>
    <mergeCell ref="E31:AY31"/>
    <mergeCell ref="A34:D34"/>
    <mergeCell ref="AZ34:BG34"/>
    <mergeCell ref="A38:D38"/>
    <mergeCell ref="A30:D30"/>
    <mergeCell ref="A55:BN55"/>
    <mergeCell ref="A37:D37"/>
    <mergeCell ref="E37:AY37"/>
    <mergeCell ref="AZ37:BG37"/>
    <mergeCell ref="BH37:BM37"/>
    <mergeCell ref="BI67:BM67"/>
    <mergeCell ref="AD67:AJ67"/>
    <mergeCell ref="AK67:AR67"/>
    <mergeCell ref="AS67:AZ67"/>
    <mergeCell ref="BA67:BH67"/>
    <mergeCell ref="BD84:BM84"/>
    <mergeCell ref="BD86:BM86"/>
    <mergeCell ref="S61:BN61"/>
    <mergeCell ref="AH62:BN62"/>
    <mergeCell ref="BI65:BM65"/>
    <mergeCell ref="AS64:BM64"/>
    <mergeCell ref="BI66:BM66"/>
    <mergeCell ref="AH71:AV71"/>
    <mergeCell ref="AK65:AR65"/>
    <mergeCell ref="AD66:AJ66"/>
    <mergeCell ref="X64:AR64"/>
    <mergeCell ref="BI68:BM68"/>
    <mergeCell ref="BN64:BN65"/>
    <mergeCell ref="X65:AC65"/>
    <mergeCell ref="AD65:AJ65"/>
    <mergeCell ref="X67:AC67"/>
    <mergeCell ref="AS65:AZ65"/>
    <mergeCell ref="AZ52:BG52"/>
    <mergeCell ref="AH72:AV72"/>
    <mergeCell ref="AH19:BN19"/>
    <mergeCell ref="A59:BN59"/>
    <mergeCell ref="Q66:W66"/>
    <mergeCell ref="BA66:BH66"/>
    <mergeCell ref="AS66:AZ66"/>
    <mergeCell ref="A67:P67"/>
    <mergeCell ref="Q67:W67"/>
    <mergeCell ref="A66:P66"/>
    <mergeCell ref="A2:BN2"/>
    <mergeCell ref="A16:BN16"/>
    <mergeCell ref="S18:BN18"/>
    <mergeCell ref="A9:D10"/>
    <mergeCell ref="E9:AK10"/>
    <mergeCell ref="BH52:BM52"/>
    <mergeCell ref="A40:D40"/>
    <mergeCell ref="AZ43:BG43"/>
    <mergeCell ref="E52:AY52"/>
    <mergeCell ref="BH43:BM43"/>
    <mergeCell ref="AW71:BC71"/>
    <mergeCell ref="AW72:BC72"/>
    <mergeCell ref="A68:P68"/>
    <mergeCell ref="Q68:W68"/>
    <mergeCell ref="X68:AC68"/>
    <mergeCell ref="AD68:AJ68"/>
    <mergeCell ref="AK68:AR68"/>
    <mergeCell ref="AH70:AV70"/>
    <mergeCell ref="AS68:AZ68"/>
    <mergeCell ref="AW70:BC70"/>
    <mergeCell ref="A86:BC86"/>
    <mergeCell ref="Q64:W65"/>
    <mergeCell ref="A64:P65"/>
    <mergeCell ref="X66:AC66"/>
    <mergeCell ref="BA65:BH65"/>
    <mergeCell ref="A84:BC84"/>
    <mergeCell ref="AK66:AR66"/>
    <mergeCell ref="BA68:BH68"/>
    <mergeCell ref="A80:D80"/>
    <mergeCell ref="E80:AK80"/>
    <mergeCell ref="E46:AY46"/>
    <mergeCell ref="AZ46:BG46"/>
    <mergeCell ref="E43:AY43"/>
    <mergeCell ref="E47:AY47"/>
    <mergeCell ref="E49:AY49"/>
    <mergeCell ref="E44:AY44"/>
    <mergeCell ref="A42:D48"/>
    <mergeCell ref="A56:BN56"/>
    <mergeCell ref="A41:D41"/>
    <mergeCell ref="E41:AY41"/>
    <mergeCell ref="AZ41:BG41"/>
    <mergeCell ref="BH41:BM41"/>
    <mergeCell ref="E42:AY42"/>
    <mergeCell ref="A52:D52"/>
    <mergeCell ref="A53:D53"/>
    <mergeCell ref="E53:AY53"/>
    <mergeCell ref="AZ53:BG53"/>
    <mergeCell ref="A26:D26"/>
    <mergeCell ref="A27:D27"/>
    <mergeCell ref="E26:AY26"/>
    <mergeCell ref="AZ26:BG26"/>
    <mergeCell ref="E45:AY45"/>
    <mergeCell ref="AZ45:BG45"/>
    <mergeCell ref="AZ42:BG42"/>
    <mergeCell ref="AZ28:BG28"/>
    <mergeCell ref="A36:D36"/>
    <mergeCell ref="AZ27:BG27"/>
    <mergeCell ref="BH27:BM27"/>
    <mergeCell ref="E36:AY36"/>
    <mergeCell ref="AZ36:BG36"/>
    <mergeCell ref="E27:AY27"/>
    <mergeCell ref="AZ29:BG29"/>
    <mergeCell ref="AZ31:BG31"/>
    <mergeCell ref="BH28:BM28"/>
    <mergeCell ref="BH29:BM29"/>
    <mergeCell ref="BH33:BM33"/>
    <mergeCell ref="AZ21:BG23"/>
    <mergeCell ref="BH21:BM23"/>
    <mergeCell ref="A24:D24"/>
    <mergeCell ref="A25:D25"/>
    <mergeCell ref="E24:AY24"/>
    <mergeCell ref="AZ24:BG24"/>
    <mergeCell ref="BH24:BM24"/>
    <mergeCell ref="E25:AY25"/>
    <mergeCell ref="BH25:BM25"/>
    <mergeCell ref="AZ25:BG25"/>
    <mergeCell ref="A21:D21"/>
    <mergeCell ref="BH36:BM36"/>
    <mergeCell ref="E40:AY40"/>
    <mergeCell ref="AZ40:BG40"/>
    <mergeCell ref="BH42:BM42"/>
    <mergeCell ref="BH26:BM26"/>
    <mergeCell ref="A22:D22"/>
    <mergeCell ref="A23:D23"/>
    <mergeCell ref="E21:AY23"/>
    <mergeCell ref="BH34:BM34"/>
    <mergeCell ref="BH53:BM53"/>
    <mergeCell ref="BH46:BM46"/>
    <mergeCell ref="AZ44:BG44"/>
    <mergeCell ref="BH44:BM44"/>
    <mergeCell ref="AZ47:BG47"/>
    <mergeCell ref="BH47:BM47"/>
    <mergeCell ref="AZ49:BG49"/>
    <mergeCell ref="BH49:BM49"/>
    <mergeCell ref="AZ48:BG48"/>
    <mergeCell ref="BH48:BM48"/>
    <mergeCell ref="AL11:AT11"/>
    <mergeCell ref="AU11:BC11"/>
    <mergeCell ref="BD11:BM11"/>
    <mergeCell ref="AL9:AT10"/>
    <mergeCell ref="AU9:BC10"/>
    <mergeCell ref="BD9:BM10"/>
    <mergeCell ref="T6:BN6"/>
    <mergeCell ref="AI7:BN7"/>
    <mergeCell ref="A13:D13"/>
    <mergeCell ref="E13:AK13"/>
    <mergeCell ref="AL13:AT13"/>
    <mergeCell ref="AU13:BC13"/>
    <mergeCell ref="BD13:BM13"/>
    <mergeCell ref="BN9:BN10"/>
    <mergeCell ref="A11:D11"/>
    <mergeCell ref="E11:AK11"/>
    <mergeCell ref="AU12:BC12"/>
    <mergeCell ref="BD12:BM12"/>
    <mergeCell ref="A14:D14"/>
    <mergeCell ref="E14:AK14"/>
    <mergeCell ref="AL14:AT14"/>
    <mergeCell ref="AU14:BC14"/>
    <mergeCell ref="BD14:BM14"/>
    <mergeCell ref="A12:D12"/>
    <mergeCell ref="E12:AK12"/>
    <mergeCell ref="AL12:AT12"/>
    <mergeCell ref="A88:BN88"/>
    <mergeCell ref="A89:BN89"/>
    <mergeCell ref="A90:BN90"/>
    <mergeCell ref="A91:BN91"/>
    <mergeCell ref="A92:BN92"/>
    <mergeCell ref="A93:BN93"/>
    <mergeCell ref="A118:BN118"/>
    <mergeCell ref="A119:BN119"/>
    <mergeCell ref="A104:BN104"/>
    <mergeCell ref="A105:BN105"/>
    <mergeCell ref="A94:BN94"/>
    <mergeCell ref="A95:BN95"/>
    <mergeCell ref="A96:BN96"/>
    <mergeCell ref="A97:BN97"/>
    <mergeCell ref="A98:BN98"/>
    <mergeCell ref="A99:BN99"/>
    <mergeCell ref="A110:BN110"/>
    <mergeCell ref="A111:BN111"/>
    <mergeCell ref="A122:BN122"/>
    <mergeCell ref="A123:BN123"/>
    <mergeCell ref="A112:BN112"/>
    <mergeCell ref="A113:BN113"/>
    <mergeCell ref="A114:BN114"/>
    <mergeCell ref="A115:BN115"/>
    <mergeCell ref="A116:BN116"/>
    <mergeCell ref="A117:BN117"/>
    <mergeCell ref="A120:BN120"/>
    <mergeCell ref="A100:BN100"/>
    <mergeCell ref="A101:BN101"/>
    <mergeCell ref="A102:BN102"/>
    <mergeCell ref="A103:BN103"/>
    <mergeCell ref="A121:BN121"/>
    <mergeCell ref="A106:BN106"/>
    <mergeCell ref="A107:BN107"/>
    <mergeCell ref="A108:BN108"/>
    <mergeCell ref="A109:BN109"/>
    <mergeCell ref="A4:BN4"/>
    <mergeCell ref="A74:BN74"/>
    <mergeCell ref="T75:BN75"/>
    <mergeCell ref="AI76:BN76"/>
    <mergeCell ref="A78:D79"/>
    <mergeCell ref="E78:AK79"/>
    <mergeCell ref="AL78:AT79"/>
    <mergeCell ref="AU78:BC79"/>
    <mergeCell ref="BD78:BM79"/>
    <mergeCell ref="BN78:BN79"/>
    <mergeCell ref="AU83:BC83"/>
    <mergeCell ref="BD83:BM83"/>
    <mergeCell ref="AL80:AT80"/>
    <mergeCell ref="AU80:BC80"/>
    <mergeCell ref="BD80:BM80"/>
    <mergeCell ref="A81:D81"/>
    <mergeCell ref="E81:AK81"/>
    <mergeCell ref="AL81:AT81"/>
    <mergeCell ref="AU81:BC81"/>
    <mergeCell ref="BD81:BM81"/>
    <mergeCell ref="A85:BC85"/>
    <mergeCell ref="BD85:BM85"/>
    <mergeCell ref="A82:D82"/>
    <mergeCell ref="E82:AK82"/>
    <mergeCell ref="AL82:AT82"/>
    <mergeCell ref="AU82:BC82"/>
    <mergeCell ref="BD82:BM82"/>
    <mergeCell ref="A83:D83"/>
    <mergeCell ref="E83:AK83"/>
    <mergeCell ref="AL83:AT83"/>
  </mergeCells>
  <printOptions horizontalCentered="1"/>
  <pageMargins left="0.7874015748031497" right="0.3937007874015748" top="0.5905511811023623" bottom="0.3937007874015748" header="0" footer="0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BN18"/>
  <sheetViews>
    <sheetView view="pageBreakPreview" zoomScaleSheetLayoutView="100" workbookViewId="0" topLeftCell="A1">
      <selection activeCell="BN2" sqref="BN2"/>
    </sheetView>
  </sheetViews>
  <sheetFormatPr defaultColWidth="1.12109375" defaultRowHeight="12.75"/>
  <cols>
    <col min="1" max="16" width="1.12109375" style="10" customWidth="1"/>
    <col min="17" max="17" width="1.25" style="10" customWidth="1"/>
    <col min="18" max="20" width="1.12109375" style="10" customWidth="1"/>
    <col min="21" max="21" width="0.6171875" style="10" customWidth="1"/>
    <col min="22" max="32" width="1.12109375" style="10" customWidth="1"/>
    <col min="33" max="33" width="2.625" style="10" customWidth="1"/>
    <col min="34" max="39" width="1.12109375" style="10" customWidth="1"/>
    <col min="40" max="40" width="1.12109375" style="10" hidden="1" customWidth="1"/>
    <col min="41" max="49" width="1.12109375" style="10" customWidth="1"/>
    <col min="50" max="50" width="2.125" style="10" customWidth="1"/>
    <col min="51" max="51" width="1.00390625" style="10" customWidth="1"/>
    <col min="52" max="52" width="0.74609375" style="10" customWidth="1"/>
    <col min="53" max="53" width="1.12109375" style="10" customWidth="1"/>
    <col min="54" max="54" width="0.875" style="10" customWidth="1"/>
    <col min="55" max="55" width="1.75390625" style="10" customWidth="1"/>
    <col min="56" max="62" width="1.12109375" style="10" customWidth="1"/>
    <col min="63" max="63" width="2.125" style="10" customWidth="1"/>
    <col min="64" max="64" width="2.75390625" style="10" customWidth="1"/>
    <col min="65" max="65" width="1.12109375" style="10" customWidth="1"/>
    <col min="66" max="66" width="17.125" style="10" customWidth="1"/>
    <col min="67" max="16384" width="1.12109375" style="10" customWidth="1"/>
  </cols>
  <sheetData>
    <row r="1" ht="12.75">
      <c r="BN1" s="68" t="s">
        <v>498</v>
      </c>
    </row>
    <row r="2" ht="12.75">
      <c r="BN2" s="68"/>
    </row>
    <row r="3" spans="1:66" ht="15.75">
      <c r="A3" s="561" t="s">
        <v>668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1"/>
      <c r="AC3" s="561"/>
      <c r="AD3" s="561"/>
      <c r="AE3" s="561"/>
      <c r="AF3" s="561"/>
      <c r="AG3" s="561"/>
      <c r="AH3" s="561"/>
      <c r="AI3" s="561"/>
      <c r="AJ3" s="561"/>
      <c r="AK3" s="561"/>
      <c r="AL3" s="561"/>
      <c r="AM3" s="561"/>
      <c r="AN3" s="561"/>
      <c r="AO3" s="561"/>
      <c r="AP3" s="561"/>
      <c r="AQ3" s="561"/>
      <c r="AR3" s="561"/>
      <c r="AS3" s="561"/>
      <c r="AT3" s="561"/>
      <c r="AU3" s="561"/>
      <c r="AV3" s="561"/>
      <c r="AW3" s="561"/>
      <c r="AX3" s="561"/>
      <c r="AY3" s="561"/>
      <c r="AZ3" s="561"/>
      <c r="BA3" s="561"/>
      <c r="BB3" s="561"/>
      <c r="BC3" s="561"/>
      <c r="BD3" s="561"/>
      <c r="BE3" s="561"/>
      <c r="BF3" s="561"/>
      <c r="BG3" s="561"/>
      <c r="BH3" s="561"/>
      <c r="BI3" s="561"/>
      <c r="BJ3" s="561"/>
      <c r="BK3" s="561"/>
      <c r="BL3" s="561"/>
      <c r="BM3" s="561"/>
      <c r="BN3" s="561"/>
    </row>
    <row r="4" spans="1:66" s="6" customFormat="1" ht="33" customHeight="1">
      <c r="A4" s="561" t="s">
        <v>669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1"/>
      <c r="AA4" s="561"/>
      <c r="AB4" s="561"/>
      <c r="AC4" s="561"/>
      <c r="AD4" s="561"/>
      <c r="AE4" s="561"/>
      <c r="AF4" s="561"/>
      <c r="AG4" s="561"/>
      <c r="AH4" s="561"/>
      <c r="AI4" s="561"/>
      <c r="AJ4" s="561"/>
      <c r="AK4" s="561"/>
      <c r="AL4" s="561"/>
      <c r="AM4" s="561"/>
      <c r="AN4" s="561"/>
      <c r="AO4" s="561"/>
      <c r="AP4" s="561"/>
      <c r="AQ4" s="561"/>
      <c r="AR4" s="561"/>
      <c r="AS4" s="561"/>
      <c r="AT4" s="561"/>
      <c r="AU4" s="561"/>
      <c r="AV4" s="561"/>
      <c r="AW4" s="561"/>
      <c r="AX4" s="561"/>
      <c r="AY4" s="561"/>
      <c r="AZ4" s="561"/>
      <c r="BA4" s="561"/>
      <c r="BB4" s="561"/>
      <c r="BC4" s="561"/>
      <c r="BD4" s="561"/>
      <c r="BE4" s="561"/>
      <c r="BF4" s="561"/>
      <c r="BG4" s="561"/>
      <c r="BH4" s="561"/>
      <c r="BI4" s="561"/>
      <c r="BJ4" s="561"/>
      <c r="BK4" s="561"/>
      <c r="BL4" s="561"/>
      <c r="BM4" s="561"/>
      <c r="BN4" s="561"/>
    </row>
    <row r="5" spans="1:66" s="6" customFormat="1" ht="11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</row>
    <row r="6" spans="1:66" s="6" customFormat="1" ht="14.25" customHeight="1">
      <c r="A6" s="6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780" t="s">
        <v>73</v>
      </c>
      <c r="T6" s="780"/>
      <c r="U6" s="780"/>
      <c r="V6" s="780"/>
      <c r="W6" s="780"/>
      <c r="X6" s="780"/>
      <c r="Y6" s="780"/>
      <c r="Z6" s="780"/>
      <c r="AA6" s="780"/>
      <c r="AB6" s="780"/>
      <c r="AC6" s="780"/>
      <c r="AD6" s="780"/>
      <c r="AE6" s="780"/>
      <c r="AF6" s="780"/>
      <c r="AG6" s="780"/>
      <c r="AH6" s="780"/>
      <c r="AI6" s="780"/>
      <c r="AJ6" s="780"/>
      <c r="AK6" s="780"/>
      <c r="AL6" s="780"/>
      <c r="AM6" s="780"/>
      <c r="AN6" s="780"/>
      <c r="AO6" s="780"/>
      <c r="AP6" s="780"/>
      <c r="AQ6" s="780"/>
      <c r="AR6" s="780"/>
      <c r="AS6" s="780"/>
      <c r="AT6" s="780"/>
      <c r="AU6" s="780"/>
      <c r="AV6" s="780"/>
      <c r="AW6" s="780"/>
      <c r="AX6" s="780"/>
      <c r="AY6" s="780"/>
      <c r="AZ6" s="780"/>
      <c r="BA6" s="780"/>
      <c r="BB6" s="780"/>
      <c r="BC6" s="780"/>
      <c r="BD6" s="780"/>
      <c r="BE6" s="780"/>
      <c r="BF6" s="780"/>
      <c r="BG6" s="780"/>
      <c r="BH6" s="780"/>
      <c r="BI6" s="780"/>
      <c r="BJ6" s="780"/>
      <c r="BK6" s="780"/>
      <c r="BL6" s="780"/>
      <c r="BM6" s="780"/>
      <c r="BN6" s="780"/>
    </row>
    <row r="7" spans="1:66" s="6" customFormat="1" ht="14.25" customHeight="1">
      <c r="A7" s="6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604" t="s">
        <v>74</v>
      </c>
      <c r="AI7" s="604"/>
      <c r="AJ7" s="604"/>
      <c r="AK7" s="604"/>
      <c r="AL7" s="604"/>
      <c r="AM7" s="604"/>
      <c r="AN7" s="604"/>
      <c r="AO7" s="604"/>
      <c r="AP7" s="604"/>
      <c r="AQ7" s="604"/>
      <c r="AR7" s="604"/>
      <c r="AS7" s="604"/>
      <c r="AT7" s="604"/>
      <c r="AU7" s="604"/>
      <c r="AV7" s="604"/>
      <c r="AW7" s="604"/>
      <c r="AX7" s="604"/>
      <c r="AY7" s="604"/>
      <c r="AZ7" s="604"/>
      <c r="BA7" s="604"/>
      <c r="BB7" s="604"/>
      <c r="BC7" s="604"/>
      <c r="BD7" s="604"/>
      <c r="BE7" s="604"/>
      <c r="BF7" s="604"/>
      <c r="BG7" s="604"/>
      <c r="BH7" s="604"/>
      <c r="BI7" s="604"/>
      <c r="BJ7" s="604"/>
      <c r="BK7" s="604"/>
      <c r="BL7" s="604"/>
      <c r="BM7" s="604"/>
      <c r="BN7" s="604"/>
    </row>
    <row r="8" spans="1:66" s="6" customFormat="1" ht="12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</row>
    <row r="9" spans="1:66" s="6" customFormat="1" ht="12" customHeight="1">
      <c r="A9" s="583" t="s">
        <v>125</v>
      </c>
      <c r="B9" s="584"/>
      <c r="C9" s="584"/>
      <c r="D9" s="585"/>
      <c r="E9" s="461" t="s">
        <v>9</v>
      </c>
      <c r="F9" s="462"/>
      <c r="G9" s="462"/>
      <c r="H9" s="462"/>
      <c r="I9" s="462"/>
      <c r="J9" s="462"/>
      <c r="K9" s="462"/>
      <c r="L9" s="462"/>
      <c r="M9" s="462"/>
      <c r="N9" s="462"/>
      <c r="O9" s="462"/>
      <c r="P9" s="462"/>
      <c r="Q9" s="462"/>
      <c r="R9" s="462"/>
      <c r="S9" s="462"/>
      <c r="T9" s="462"/>
      <c r="U9" s="462"/>
      <c r="V9" s="462"/>
      <c r="W9" s="462"/>
      <c r="X9" s="462"/>
      <c r="Y9" s="462"/>
      <c r="Z9" s="462"/>
      <c r="AA9" s="462"/>
      <c r="AB9" s="462"/>
      <c r="AC9" s="462"/>
      <c r="AD9" s="462"/>
      <c r="AE9" s="462"/>
      <c r="AF9" s="462"/>
      <c r="AG9" s="462"/>
      <c r="AH9" s="462"/>
      <c r="AI9" s="462"/>
      <c r="AJ9" s="462"/>
      <c r="AK9" s="462"/>
      <c r="AL9" s="462"/>
      <c r="AM9" s="462"/>
      <c r="AN9" s="462"/>
      <c r="AO9" s="462"/>
      <c r="AP9" s="462"/>
      <c r="AQ9" s="462"/>
      <c r="AR9" s="462"/>
      <c r="AS9" s="463"/>
      <c r="AT9" s="583" t="s">
        <v>157</v>
      </c>
      <c r="AU9" s="584"/>
      <c r="AV9" s="584"/>
      <c r="AW9" s="584"/>
      <c r="AX9" s="584"/>
      <c r="AY9" s="584"/>
      <c r="AZ9" s="584"/>
      <c r="BA9" s="584"/>
      <c r="BB9" s="584"/>
      <c r="BC9" s="585"/>
      <c r="BD9" s="461" t="s">
        <v>155</v>
      </c>
      <c r="BE9" s="462"/>
      <c r="BF9" s="462"/>
      <c r="BG9" s="462"/>
      <c r="BH9" s="462"/>
      <c r="BI9" s="462"/>
      <c r="BJ9" s="462"/>
      <c r="BK9" s="462"/>
      <c r="BL9" s="462"/>
      <c r="BM9" s="463"/>
      <c r="BN9" s="101" t="s">
        <v>42</v>
      </c>
    </row>
    <row r="10" spans="1:66" s="6" customFormat="1" ht="12" customHeight="1">
      <c r="A10" s="586"/>
      <c r="B10" s="587"/>
      <c r="C10" s="587"/>
      <c r="D10" s="588"/>
      <c r="E10" s="577"/>
      <c r="F10" s="578"/>
      <c r="G10" s="578"/>
      <c r="H10" s="578"/>
      <c r="I10" s="578"/>
      <c r="J10" s="578"/>
      <c r="K10" s="578"/>
      <c r="L10" s="578"/>
      <c r="M10" s="578"/>
      <c r="N10" s="578"/>
      <c r="O10" s="578"/>
      <c r="P10" s="578"/>
      <c r="Q10" s="578"/>
      <c r="R10" s="578"/>
      <c r="S10" s="578"/>
      <c r="T10" s="578"/>
      <c r="U10" s="578"/>
      <c r="V10" s="578"/>
      <c r="W10" s="578"/>
      <c r="X10" s="578"/>
      <c r="Y10" s="578"/>
      <c r="Z10" s="578"/>
      <c r="AA10" s="578"/>
      <c r="AB10" s="578"/>
      <c r="AC10" s="578"/>
      <c r="AD10" s="578"/>
      <c r="AE10" s="578"/>
      <c r="AF10" s="578"/>
      <c r="AG10" s="578"/>
      <c r="AH10" s="578"/>
      <c r="AI10" s="578"/>
      <c r="AJ10" s="578"/>
      <c r="AK10" s="578"/>
      <c r="AL10" s="578"/>
      <c r="AM10" s="578"/>
      <c r="AN10" s="578"/>
      <c r="AO10" s="578"/>
      <c r="AP10" s="578"/>
      <c r="AQ10" s="578"/>
      <c r="AR10" s="578"/>
      <c r="AS10" s="579"/>
      <c r="AT10" s="586"/>
      <c r="AU10" s="587"/>
      <c r="AV10" s="587"/>
      <c r="AW10" s="587"/>
      <c r="AX10" s="587"/>
      <c r="AY10" s="587"/>
      <c r="AZ10" s="587"/>
      <c r="BA10" s="587"/>
      <c r="BB10" s="587"/>
      <c r="BC10" s="588"/>
      <c r="BD10" s="577" t="s">
        <v>156</v>
      </c>
      <c r="BE10" s="578"/>
      <c r="BF10" s="578"/>
      <c r="BG10" s="578"/>
      <c r="BH10" s="578"/>
      <c r="BI10" s="578"/>
      <c r="BJ10" s="578"/>
      <c r="BK10" s="578"/>
      <c r="BL10" s="578"/>
      <c r="BM10" s="579"/>
      <c r="BN10" s="102" t="s">
        <v>58</v>
      </c>
    </row>
    <row r="11" spans="1:66" s="6" customFormat="1" ht="12" customHeight="1">
      <c r="A11" s="589"/>
      <c r="B11" s="590"/>
      <c r="C11" s="590"/>
      <c r="D11" s="591"/>
      <c r="E11" s="574"/>
      <c r="F11" s="575"/>
      <c r="G11" s="575"/>
      <c r="H11" s="575"/>
      <c r="I11" s="575"/>
      <c r="J11" s="575"/>
      <c r="K11" s="575"/>
      <c r="L11" s="575"/>
      <c r="M11" s="575"/>
      <c r="N11" s="575"/>
      <c r="O11" s="575"/>
      <c r="P11" s="575"/>
      <c r="Q11" s="575"/>
      <c r="R11" s="575"/>
      <c r="S11" s="575"/>
      <c r="T11" s="575"/>
      <c r="U11" s="575"/>
      <c r="V11" s="575"/>
      <c r="W11" s="575"/>
      <c r="X11" s="575"/>
      <c r="Y11" s="575"/>
      <c r="Z11" s="575"/>
      <c r="AA11" s="575"/>
      <c r="AB11" s="575"/>
      <c r="AC11" s="575"/>
      <c r="AD11" s="575"/>
      <c r="AE11" s="575"/>
      <c r="AF11" s="575"/>
      <c r="AG11" s="575"/>
      <c r="AH11" s="575"/>
      <c r="AI11" s="575"/>
      <c r="AJ11" s="575"/>
      <c r="AK11" s="575"/>
      <c r="AL11" s="575"/>
      <c r="AM11" s="575"/>
      <c r="AN11" s="575"/>
      <c r="AO11" s="575"/>
      <c r="AP11" s="575"/>
      <c r="AQ11" s="575"/>
      <c r="AR11" s="575"/>
      <c r="AS11" s="576"/>
      <c r="AT11" s="589"/>
      <c r="AU11" s="590"/>
      <c r="AV11" s="590"/>
      <c r="AW11" s="590"/>
      <c r="AX11" s="590"/>
      <c r="AY11" s="590"/>
      <c r="AZ11" s="590"/>
      <c r="BA11" s="590"/>
      <c r="BB11" s="590"/>
      <c r="BC11" s="591"/>
      <c r="BD11" s="574" t="s">
        <v>11</v>
      </c>
      <c r="BE11" s="575"/>
      <c r="BF11" s="575"/>
      <c r="BG11" s="575"/>
      <c r="BH11" s="575"/>
      <c r="BI11" s="575"/>
      <c r="BJ11" s="575"/>
      <c r="BK11" s="575"/>
      <c r="BL11" s="575"/>
      <c r="BM11" s="576"/>
      <c r="BN11" s="103"/>
    </row>
    <row r="12" spans="1:66" s="6" customFormat="1" ht="12" customHeight="1">
      <c r="A12" s="553">
        <v>1</v>
      </c>
      <c r="B12" s="554"/>
      <c r="C12" s="554"/>
      <c r="D12" s="555"/>
      <c r="E12" s="553">
        <v>2</v>
      </c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54"/>
      <c r="U12" s="554"/>
      <c r="V12" s="554"/>
      <c r="W12" s="554"/>
      <c r="X12" s="554"/>
      <c r="Y12" s="554"/>
      <c r="Z12" s="554"/>
      <c r="AA12" s="554"/>
      <c r="AB12" s="554"/>
      <c r="AC12" s="554"/>
      <c r="AD12" s="554"/>
      <c r="AE12" s="554"/>
      <c r="AF12" s="554"/>
      <c r="AG12" s="554"/>
      <c r="AH12" s="554"/>
      <c r="AI12" s="554"/>
      <c r="AJ12" s="554"/>
      <c r="AK12" s="554"/>
      <c r="AL12" s="554"/>
      <c r="AM12" s="554"/>
      <c r="AN12" s="554"/>
      <c r="AO12" s="554"/>
      <c r="AP12" s="554"/>
      <c r="AQ12" s="554"/>
      <c r="AR12" s="554"/>
      <c r="AS12" s="555"/>
      <c r="AT12" s="553">
        <v>3</v>
      </c>
      <c r="AU12" s="554"/>
      <c r="AV12" s="554"/>
      <c r="AW12" s="554"/>
      <c r="AX12" s="554"/>
      <c r="AY12" s="554"/>
      <c r="AZ12" s="554"/>
      <c r="BA12" s="554"/>
      <c r="BB12" s="554"/>
      <c r="BC12" s="555"/>
      <c r="BD12" s="553">
        <v>3</v>
      </c>
      <c r="BE12" s="554"/>
      <c r="BF12" s="554"/>
      <c r="BG12" s="554"/>
      <c r="BH12" s="554"/>
      <c r="BI12" s="554"/>
      <c r="BJ12" s="554"/>
      <c r="BK12" s="554"/>
      <c r="BL12" s="554"/>
      <c r="BM12" s="555"/>
      <c r="BN12" s="69">
        <v>4</v>
      </c>
    </row>
    <row r="13" spans="1:66" s="6" customFormat="1" ht="18.75" customHeight="1">
      <c r="A13" s="749">
        <v>1</v>
      </c>
      <c r="B13" s="750"/>
      <c r="C13" s="750"/>
      <c r="D13" s="751"/>
      <c r="E13" s="1002" t="s">
        <v>158</v>
      </c>
      <c r="F13" s="1003"/>
      <c r="G13" s="1003"/>
      <c r="H13" s="1003"/>
      <c r="I13" s="1003"/>
      <c r="J13" s="1003"/>
      <c r="K13" s="1003"/>
      <c r="L13" s="1003"/>
      <c r="M13" s="1003"/>
      <c r="N13" s="1003"/>
      <c r="O13" s="1003"/>
      <c r="P13" s="1003"/>
      <c r="Q13" s="1003"/>
      <c r="R13" s="1003"/>
      <c r="S13" s="1003"/>
      <c r="T13" s="1003"/>
      <c r="U13" s="1003"/>
      <c r="V13" s="1003"/>
      <c r="W13" s="1003"/>
      <c r="X13" s="1003"/>
      <c r="Y13" s="1003"/>
      <c r="Z13" s="1003"/>
      <c r="AA13" s="1003"/>
      <c r="AB13" s="1003"/>
      <c r="AC13" s="1003"/>
      <c r="AD13" s="1003"/>
      <c r="AE13" s="1003"/>
      <c r="AF13" s="1003"/>
      <c r="AG13" s="1003"/>
      <c r="AH13" s="1003"/>
      <c r="AI13" s="1003"/>
      <c r="AJ13" s="1003"/>
      <c r="AK13" s="1003"/>
      <c r="AL13" s="1003"/>
      <c r="AM13" s="1003"/>
      <c r="AN13" s="1003"/>
      <c r="AO13" s="1003"/>
      <c r="AP13" s="1003"/>
      <c r="AQ13" s="1003"/>
      <c r="AR13" s="1003"/>
      <c r="AS13" s="1004"/>
      <c r="AT13" s="856"/>
      <c r="AU13" s="857"/>
      <c r="AV13" s="857"/>
      <c r="AW13" s="857"/>
      <c r="AX13" s="857"/>
      <c r="AY13" s="857"/>
      <c r="AZ13" s="857"/>
      <c r="BA13" s="857"/>
      <c r="BB13" s="857"/>
      <c r="BC13" s="858"/>
      <c r="BD13" s="856"/>
      <c r="BE13" s="857"/>
      <c r="BF13" s="857"/>
      <c r="BG13" s="857"/>
      <c r="BH13" s="857"/>
      <c r="BI13" s="857"/>
      <c r="BJ13" s="857"/>
      <c r="BK13" s="857"/>
      <c r="BL13" s="857"/>
      <c r="BM13" s="858"/>
      <c r="BN13" s="99"/>
    </row>
    <row r="14" spans="1:66" s="6" customFormat="1" ht="17.25" customHeight="1">
      <c r="A14" s="924"/>
      <c r="B14" s="925"/>
      <c r="C14" s="925"/>
      <c r="D14" s="926"/>
      <c r="E14" s="1005" t="s">
        <v>7</v>
      </c>
      <c r="F14" s="1006"/>
      <c r="G14" s="1006"/>
      <c r="H14" s="1006"/>
      <c r="I14" s="1006"/>
      <c r="J14" s="1006"/>
      <c r="K14" s="1006"/>
      <c r="L14" s="1006"/>
      <c r="M14" s="1006"/>
      <c r="N14" s="1006"/>
      <c r="O14" s="1006"/>
      <c r="P14" s="1006"/>
      <c r="Q14" s="1006"/>
      <c r="R14" s="1006"/>
      <c r="S14" s="1006"/>
      <c r="T14" s="1006"/>
      <c r="U14" s="1006"/>
      <c r="V14" s="1006"/>
      <c r="W14" s="1006"/>
      <c r="X14" s="1006"/>
      <c r="Y14" s="1006"/>
      <c r="Z14" s="1006"/>
      <c r="AA14" s="1006"/>
      <c r="AB14" s="1006"/>
      <c r="AC14" s="1006"/>
      <c r="AD14" s="1006"/>
      <c r="AE14" s="1006"/>
      <c r="AF14" s="1006"/>
      <c r="AG14" s="1006"/>
      <c r="AH14" s="1006"/>
      <c r="AI14" s="1006"/>
      <c r="AJ14" s="1006"/>
      <c r="AK14" s="1006"/>
      <c r="AL14" s="1006"/>
      <c r="AM14" s="1006"/>
      <c r="AN14" s="1006"/>
      <c r="AO14" s="1006"/>
      <c r="AP14" s="1006"/>
      <c r="AQ14" s="1006"/>
      <c r="AR14" s="1006"/>
      <c r="AS14" s="1007"/>
      <c r="AT14" s="856"/>
      <c r="AU14" s="857"/>
      <c r="AV14" s="857"/>
      <c r="AW14" s="857"/>
      <c r="AX14" s="857"/>
      <c r="AY14" s="857"/>
      <c r="AZ14" s="857"/>
      <c r="BA14" s="857"/>
      <c r="BB14" s="857"/>
      <c r="BC14" s="858"/>
      <c r="BD14" s="856"/>
      <c r="BE14" s="857"/>
      <c r="BF14" s="857"/>
      <c r="BG14" s="857"/>
      <c r="BH14" s="857"/>
      <c r="BI14" s="857"/>
      <c r="BJ14" s="857"/>
      <c r="BK14" s="857"/>
      <c r="BL14" s="857"/>
      <c r="BM14" s="858"/>
      <c r="BN14" s="100">
        <f>SUM(BN13:BN13)</f>
        <v>0</v>
      </c>
    </row>
    <row r="15" spans="1:66" s="6" customFormat="1" ht="10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</row>
    <row r="16" spans="1:66" ht="15.75">
      <c r="A16" s="608" t="s">
        <v>522</v>
      </c>
      <c r="B16" s="608"/>
      <c r="C16" s="608"/>
      <c r="D16" s="608"/>
      <c r="E16" s="608"/>
      <c r="F16" s="608"/>
      <c r="G16" s="608"/>
      <c r="H16" s="608"/>
      <c r="I16" s="608"/>
      <c r="J16" s="608"/>
      <c r="K16" s="608"/>
      <c r="L16" s="608"/>
      <c r="M16" s="608"/>
      <c r="N16" s="608"/>
      <c r="O16" s="608"/>
      <c r="P16" s="608"/>
      <c r="Q16" s="608"/>
      <c r="R16" s="608"/>
      <c r="S16" s="608"/>
      <c r="T16" s="608"/>
      <c r="U16" s="608"/>
      <c r="V16" s="608"/>
      <c r="W16" s="608"/>
      <c r="X16" s="608"/>
      <c r="Y16" s="608"/>
      <c r="Z16" s="608"/>
      <c r="AA16" s="608"/>
      <c r="AB16" s="608"/>
      <c r="AC16" s="608"/>
      <c r="AD16" s="608"/>
      <c r="AE16" s="608"/>
      <c r="AF16" s="608"/>
      <c r="AG16" s="608"/>
      <c r="AH16" s="608"/>
      <c r="AI16" s="608"/>
      <c r="AJ16" s="608"/>
      <c r="AK16" s="608"/>
      <c r="AL16" s="608"/>
      <c r="AM16" s="608"/>
      <c r="AN16" s="608"/>
      <c r="AO16" s="608"/>
      <c r="AP16" s="608"/>
      <c r="AQ16" s="608"/>
      <c r="AR16" s="608"/>
      <c r="AS16" s="608"/>
      <c r="AT16" s="608"/>
      <c r="AU16" s="608"/>
      <c r="AV16" s="608"/>
      <c r="AW16" s="608"/>
      <c r="AX16" s="608"/>
      <c r="AY16" s="608"/>
      <c r="AZ16" s="608"/>
      <c r="BA16" s="608"/>
      <c r="BB16" s="608"/>
      <c r="BC16" s="608"/>
      <c r="BD16" s="570">
        <f>BN14</f>
        <v>0</v>
      </c>
      <c r="BE16" s="570"/>
      <c r="BF16" s="570"/>
      <c r="BG16" s="570"/>
      <c r="BH16" s="570"/>
      <c r="BI16" s="570"/>
      <c r="BJ16" s="570"/>
      <c r="BK16" s="570"/>
      <c r="BL16" s="570"/>
      <c r="BM16" s="570"/>
      <c r="BN16" s="55" t="s">
        <v>11</v>
      </c>
    </row>
    <row r="18" spans="1:66" ht="26.25" customHeight="1">
      <c r="A18" s="567" t="s">
        <v>630</v>
      </c>
      <c r="B18" s="567"/>
      <c r="C18" s="567"/>
      <c r="D18" s="567"/>
      <c r="E18" s="567"/>
      <c r="F18" s="567"/>
      <c r="G18" s="567"/>
      <c r="H18" s="567"/>
      <c r="I18" s="567"/>
      <c r="J18" s="567"/>
      <c r="K18" s="567"/>
      <c r="L18" s="567"/>
      <c r="M18" s="567"/>
      <c r="N18" s="567"/>
      <c r="O18" s="567"/>
      <c r="P18" s="567"/>
      <c r="Q18" s="567"/>
      <c r="R18" s="567"/>
      <c r="S18" s="567"/>
      <c r="T18" s="567"/>
      <c r="U18" s="567"/>
      <c r="V18" s="567"/>
      <c r="W18" s="567"/>
      <c r="X18" s="567"/>
      <c r="Y18" s="567"/>
      <c r="Z18" s="567"/>
      <c r="AA18" s="567"/>
      <c r="AB18" s="567"/>
      <c r="AC18" s="567"/>
      <c r="AD18" s="567"/>
      <c r="AE18" s="567"/>
      <c r="AF18" s="567"/>
      <c r="AG18" s="567"/>
      <c r="AH18" s="567"/>
      <c r="AI18" s="567"/>
      <c r="AJ18" s="567"/>
      <c r="AK18" s="567"/>
      <c r="AL18" s="567"/>
      <c r="AM18" s="567"/>
      <c r="AN18" s="567"/>
      <c r="AO18" s="567"/>
      <c r="AP18" s="567"/>
      <c r="AQ18" s="567"/>
      <c r="AR18" s="567"/>
      <c r="AS18" s="567"/>
      <c r="AT18" s="567"/>
      <c r="AU18" s="567"/>
      <c r="AV18" s="567"/>
      <c r="AW18" s="567"/>
      <c r="AX18" s="567"/>
      <c r="AY18" s="567"/>
      <c r="AZ18" s="567"/>
      <c r="BA18" s="567"/>
      <c r="BB18" s="567"/>
      <c r="BC18" s="567"/>
      <c r="BD18" s="567"/>
      <c r="BE18" s="567"/>
      <c r="BF18" s="567"/>
      <c r="BG18" s="567"/>
      <c r="BH18" s="567"/>
      <c r="BI18" s="567"/>
      <c r="BJ18" s="567"/>
      <c r="BK18" s="567"/>
      <c r="BL18" s="567"/>
      <c r="BM18" s="567"/>
      <c r="BN18" s="567"/>
    </row>
  </sheetData>
  <sheetProtection/>
  <mergeCells count="25">
    <mergeCell ref="A16:BC16"/>
    <mergeCell ref="BD16:BM16"/>
    <mergeCell ref="A14:D14"/>
    <mergeCell ref="E14:AS14"/>
    <mergeCell ref="AT14:BC14"/>
    <mergeCell ref="BD14:BM14"/>
    <mergeCell ref="BD11:BM11"/>
    <mergeCell ref="A12:D12"/>
    <mergeCell ref="E12:AS12"/>
    <mergeCell ref="AT12:BC12"/>
    <mergeCell ref="BD12:BM12"/>
    <mergeCell ref="A13:D13"/>
    <mergeCell ref="E13:AS13"/>
    <mergeCell ref="AT13:BC13"/>
    <mergeCell ref="BD13:BM13"/>
    <mergeCell ref="A18:BN18"/>
    <mergeCell ref="A3:BN3"/>
    <mergeCell ref="A4:BN4"/>
    <mergeCell ref="S6:BN6"/>
    <mergeCell ref="AH7:BN7"/>
    <mergeCell ref="A9:D11"/>
    <mergeCell ref="E9:AS11"/>
    <mergeCell ref="AT9:BC11"/>
    <mergeCell ref="BD9:BM9"/>
    <mergeCell ref="BD10:BM10"/>
  </mergeCells>
  <printOptions horizontalCentered="1"/>
  <pageMargins left="0.7874015748031497" right="0.3937007874015748" top="0.5905511811023623" bottom="0.3937007874015748" header="0" footer="0"/>
  <pageSetup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BN62"/>
  <sheetViews>
    <sheetView view="pageBreakPreview" zoomScaleSheetLayoutView="100" workbookViewId="0" topLeftCell="A1">
      <selection activeCell="BN30" sqref="BN30"/>
    </sheetView>
  </sheetViews>
  <sheetFormatPr defaultColWidth="1.12109375" defaultRowHeight="12.75"/>
  <cols>
    <col min="1" max="16" width="1.12109375" style="10" customWidth="1"/>
    <col min="17" max="17" width="1.25" style="10" customWidth="1"/>
    <col min="18" max="20" width="1.12109375" style="10" customWidth="1"/>
    <col min="21" max="21" width="0.6171875" style="10" customWidth="1"/>
    <col min="22" max="32" width="1.12109375" style="10" customWidth="1"/>
    <col min="33" max="33" width="2.625" style="10" customWidth="1"/>
    <col min="34" max="39" width="1.12109375" style="10" customWidth="1"/>
    <col min="40" max="40" width="1.12109375" style="10" hidden="1" customWidth="1"/>
    <col min="41" max="49" width="1.12109375" style="10" customWidth="1"/>
    <col min="50" max="50" width="2.125" style="10" customWidth="1"/>
    <col min="51" max="51" width="1.00390625" style="10" customWidth="1"/>
    <col min="52" max="52" width="0.74609375" style="10" customWidth="1"/>
    <col min="53" max="53" width="1.12109375" style="10" customWidth="1"/>
    <col min="54" max="54" width="0.875" style="10" customWidth="1"/>
    <col min="55" max="55" width="1.75390625" style="10" customWidth="1"/>
    <col min="56" max="62" width="1.12109375" style="10" customWidth="1"/>
    <col min="63" max="63" width="2.125" style="10" customWidth="1"/>
    <col min="64" max="64" width="2.75390625" style="10" customWidth="1"/>
    <col min="65" max="65" width="1.12109375" style="10" customWidth="1"/>
    <col min="66" max="66" width="17.125" style="10" customWidth="1"/>
    <col min="67" max="16384" width="1.12109375" style="10" customWidth="1"/>
  </cols>
  <sheetData>
    <row r="1" ht="12.75">
      <c r="BN1" s="68" t="s">
        <v>496</v>
      </c>
    </row>
    <row r="2" spans="1:66" s="6" customFormat="1" ht="32.25" customHeight="1">
      <c r="A2" s="561" t="s">
        <v>670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561"/>
      <c r="AM2" s="561"/>
      <c r="AN2" s="561"/>
      <c r="AO2" s="561"/>
      <c r="AP2" s="561"/>
      <c r="AQ2" s="561"/>
      <c r="AR2" s="561"/>
      <c r="AS2" s="561"/>
      <c r="AT2" s="561"/>
      <c r="AU2" s="561"/>
      <c r="AV2" s="561"/>
      <c r="AW2" s="561"/>
      <c r="AX2" s="561"/>
      <c r="AY2" s="561"/>
      <c r="AZ2" s="561"/>
      <c r="BA2" s="561"/>
      <c r="BB2" s="561"/>
      <c r="BC2" s="561"/>
      <c r="BD2" s="561"/>
      <c r="BE2" s="561"/>
      <c r="BF2" s="561"/>
      <c r="BG2" s="561"/>
      <c r="BH2" s="561"/>
      <c r="BI2" s="561"/>
      <c r="BJ2" s="561"/>
      <c r="BK2" s="561"/>
      <c r="BL2" s="561"/>
      <c r="BM2" s="561"/>
      <c r="BN2" s="561"/>
    </row>
    <row r="3" spans="1:66" s="6" customFormat="1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</row>
    <row r="4" spans="1:66" s="6" customFormat="1" ht="12" customHeight="1">
      <c r="A4" s="6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72">
        <v>243</v>
      </c>
      <c r="U4" s="572"/>
      <c r="V4" s="572"/>
      <c r="W4" s="572"/>
      <c r="X4" s="572"/>
      <c r="Y4" s="572"/>
      <c r="Z4" s="572"/>
      <c r="AA4" s="572"/>
      <c r="AB4" s="572"/>
      <c r="AC4" s="572"/>
      <c r="AD4" s="572"/>
      <c r="AE4" s="572"/>
      <c r="AF4" s="572"/>
      <c r="AG4" s="572"/>
      <c r="AH4" s="572"/>
      <c r="AI4" s="572"/>
      <c r="AJ4" s="572"/>
      <c r="AK4" s="572"/>
      <c r="AL4" s="572"/>
      <c r="AM4" s="572"/>
      <c r="AN4" s="572"/>
      <c r="AO4" s="572"/>
      <c r="AP4" s="572"/>
      <c r="AQ4" s="572"/>
      <c r="AR4" s="572"/>
      <c r="AS4" s="572"/>
      <c r="AT4" s="572"/>
      <c r="AU4" s="572"/>
      <c r="AV4" s="572"/>
      <c r="AW4" s="572"/>
      <c r="AX4" s="572"/>
      <c r="AY4" s="572"/>
      <c r="AZ4" s="572"/>
      <c r="BA4" s="572"/>
      <c r="BB4" s="572"/>
      <c r="BC4" s="572"/>
      <c r="BD4" s="572"/>
      <c r="BE4" s="572"/>
      <c r="BF4" s="572"/>
      <c r="BG4" s="572"/>
      <c r="BH4" s="572"/>
      <c r="BI4" s="572"/>
      <c r="BJ4" s="572"/>
      <c r="BK4" s="572"/>
      <c r="BL4" s="572"/>
      <c r="BM4" s="572"/>
      <c r="BN4" s="572"/>
    </row>
    <row r="5" spans="1:66" s="6" customFormat="1" ht="20.25" customHeight="1">
      <c r="A5" s="6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49"/>
      <c r="AI5" s="573" t="s">
        <v>74</v>
      </c>
      <c r="AJ5" s="573"/>
      <c r="AK5" s="573"/>
      <c r="AL5" s="573"/>
      <c r="AM5" s="573"/>
      <c r="AN5" s="573"/>
      <c r="AO5" s="573"/>
      <c r="AP5" s="573"/>
      <c r="AQ5" s="573"/>
      <c r="AR5" s="573"/>
      <c r="AS5" s="573"/>
      <c r="AT5" s="573"/>
      <c r="AU5" s="573"/>
      <c r="AV5" s="573"/>
      <c r="AW5" s="573"/>
      <c r="AX5" s="573"/>
      <c r="AY5" s="573"/>
      <c r="AZ5" s="573"/>
      <c r="BA5" s="573"/>
      <c r="BB5" s="573"/>
      <c r="BC5" s="573"/>
      <c r="BD5" s="573"/>
      <c r="BE5" s="573"/>
      <c r="BF5" s="573"/>
      <c r="BG5" s="573"/>
      <c r="BH5" s="573"/>
      <c r="BI5" s="573"/>
      <c r="BJ5" s="573"/>
      <c r="BK5" s="573"/>
      <c r="BL5" s="573"/>
      <c r="BM5" s="573"/>
      <c r="BN5" s="573"/>
    </row>
    <row r="6" spans="2:66" s="6" customFormat="1" ht="12.7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</row>
    <row r="7" spans="1:66" s="6" customFormat="1" ht="12" customHeight="1">
      <c r="A7" s="583" t="s">
        <v>125</v>
      </c>
      <c r="B7" s="584"/>
      <c r="C7" s="584"/>
      <c r="D7" s="585"/>
      <c r="E7" s="583" t="s">
        <v>511</v>
      </c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4"/>
      <c r="U7" s="584"/>
      <c r="V7" s="584"/>
      <c r="W7" s="584"/>
      <c r="X7" s="584"/>
      <c r="Y7" s="584"/>
      <c r="Z7" s="584"/>
      <c r="AA7" s="584"/>
      <c r="AB7" s="584"/>
      <c r="AC7" s="584"/>
      <c r="AD7" s="584"/>
      <c r="AE7" s="584"/>
      <c r="AF7" s="584"/>
      <c r="AG7" s="584"/>
      <c r="AH7" s="584"/>
      <c r="AI7" s="584"/>
      <c r="AJ7" s="584"/>
      <c r="AK7" s="584"/>
      <c r="AL7" s="584"/>
      <c r="AM7" s="584"/>
      <c r="AN7" s="584"/>
      <c r="AO7" s="584"/>
      <c r="AP7" s="584"/>
      <c r="AQ7" s="584"/>
      <c r="AR7" s="584"/>
      <c r="AS7" s="584"/>
      <c r="AT7" s="585"/>
      <c r="AU7" s="583" t="s">
        <v>512</v>
      </c>
      <c r="AV7" s="584"/>
      <c r="AW7" s="584"/>
      <c r="AX7" s="584"/>
      <c r="AY7" s="584"/>
      <c r="AZ7" s="584"/>
      <c r="BA7" s="584"/>
      <c r="BB7" s="584"/>
      <c r="BC7" s="585"/>
      <c r="BD7" s="583" t="s">
        <v>293</v>
      </c>
      <c r="BE7" s="584"/>
      <c r="BF7" s="584"/>
      <c r="BG7" s="584"/>
      <c r="BH7" s="584"/>
      <c r="BI7" s="584"/>
      <c r="BJ7" s="584"/>
      <c r="BK7" s="584"/>
      <c r="BL7" s="584"/>
      <c r="BM7" s="585"/>
      <c r="BN7" s="845" t="s">
        <v>513</v>
      </c>
    </row>
    <row r="8" spans="1:66" s="6" customFormat="1" ht="12" customHeight="1">
      <c r="A8" s="589"/>
      <c r="B8" s="590"/>
      <c r="C8" s="590"/>
      <c r="D8" s="591"/>
      <c r="E8" s="589"/>
      <c r="F8" s="590"/>
      <c r="G8" s="590"/>
      <c r="H8" s="590"/>
      <c r="I8" s="590"/>
      <c r="J8" s="590"/>
      <c r="K8" s="590"/>
      <c r="L8" s="590"/>
      <c r="M8" s="590"/>
      <c r="N8" s="590"/>
      <c r="O8" s="590"/>
      <c r="P8" s="590"/>
      <c r="Q8" s="590"/>
      <c r="R8" s="590"/>
      <c r="S8" s="590"/>
      <c r="T8" s="590"/>
      <c r="U8" s="590"/>
      <c r="V8" s="590"/>
      <c r="W8" s="590"/>
      <c r="X8" s="590"/>
      <c r="Y8" s="590"/>
      <c r="Z8" s="590"/>
      <c r="AA8" s="590"/>
      <c r="AB8" s="590"/>
      <c r="AC8" s="590"/>
      <c r="AD8" s="590"/>
      <c r="AE8" s="590"/>
      <c r="AF8" s="590"/>
      <c r="AG8" s="590"/>
      <c r="AH8" s="590"/>
      <c r="AI8" s="590"/>
      <c r="AJ8" s="590"/>
      <c r="AK8" s="590"/>
      <c r="AL8" s="590"/>
      <c r="AM8" s="590"/>
      <c r="AN8" s="590"/>
      <c r="AO8" s="590"/>
      <c r="AP8" s="590"/>
      <c r="AQ8" s="590"/>
      <c r="AR8" s="590"/>
      <c r="AS8" s="590"/>
      <c r="AT8" s="591"/>
      <c r="AU8" s="589"/>
      <c r="AV8" s="590"/>
      <c r="AW8" s="590"/>
      <c r="AX8" s="590"/>
      <c r="AY8" s="590"/>
      <c r="AZ8" s="590"/>
      <c r="BA8" s="590"/>
      <c r="BB8" s="590"/>
      <c r="BC8" s="591"/>
      <c r="BD8" s="589"/>
      <c r="BE8" s="590"/>
      <c r="BF8" s="590"/>
      <c r="BG8" s="590"/>
      <c r="BH8" s="590"/>
      <c r="BI8" s="590"/>
      <c r="BJ8" s="590"/>
      <c r="BK8" s="590"/>
      <c r="BL8" s="590"/>
      <c r="BM8" s="591"/>
      <c r="BN8" s="847"/>
    </row>
    <row r="9" spans="1:66" s="6" customFormat="1" ht="12" customHeight="1">
      <c r="A9" s="553">
        <v>1</v>
      </c>
      <c r="B9" s="554"/>
      <c r="C9" s="554"/>
      <c r="D9" s="555"/>
      <c r="E9" s="553">
        <v>2</v>
      </c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554"/>
      <c r="AL9" s="554"/>
      <c r="AM9" s="554"/>
      <c r="AN9" s="554"/>
      <c r="AO9" s="554"/>
      <c r="AP9" s="554"/>
      <c r="AQ9" s="554"/>
      <c r="AR9" s="554"/>
      <c r="AS9" s="554"/>
      <c r="AT9" s="555"/>
      <c r="AU9" s="553">
        <v>3</v>
      </c>
      <c r="AV9" s="554"/>
      <c r="AW9" s="554"/>
      <c r="AX9" s="554"/>
      <c r="AY9" s="554"/>
      <c r="AZ9" s="554"/>
      <c r="BA9" s="554"/>
      <c r="BB9" s="554"/>
      <c r="BC9" s="555"/>
      <c r="BD9" s="553">
        <v>4</v>
      </c>
      <c r="BE9" s="554"/>
      <c r="BF9" s="554"/>
      <c r="BG9" s="554"/>
      <c r="BH9" s="554"/>
      <c r="BI9" s="554"/>
      <c r="BJ9" s="554"/>
      <c r="BK9" s="554"/>
      <c r="BL9" s="554"/>
      <c r="BM9" s="555"/>
      <c r="BN9" s="69">
        <v>5</v>
      </c>
    </row>
    <row r="10" spans="1:66" s="164" customFormat="1" ht="41.25" customHeight="1">
      <c r="A10" s="915">
        <v>1</v>
      </c>
      <c r="B10" s="916"/>
      <c r="C10" s="916"/>
      <c r="D10" s="917"/>
      <c r="E10" s="937" t="s">
        <v>997</v>
      </c>
      <c r="F10" s="938"/>
      <c r="G10" s="938"/>
      <c r="H10" s="938"/>
      <c r="I10" s="938"/>
      <c r="J10" s="938"/>
      <c r="K10" s="938"/>
      <c r="L10" s="938"/>
      <c r="M10" s="938"/>
      <c r="N10" s="938"/>
      <c r="O10" s="938"/>
      <c r="P10" s="938"/>
      <c r="Q10" s="938"/>
      <c r="R10" s="938"/>
      <c r="S10" s="938"/>
      <c r="T10" s="938"/>
      <c r="U10" s="938"/>
      <c r="V10" s="938"/>
      <c r="W10" s="938"/>
      <c r="X10" s="938"/>
      <c r="Y10" s="938"/>
      <c r="Z10" s="938"/>
      <c r="AA10" s="938"/>
      <c r="AB10" s="938"/>
      <c r="AC10" s="938"/>
      <c r="AD10" s="938"/>
      <c r="AE10" s="938"/>
      <c r="AF10" s="938"/>
      <c r="AG10" s="938"/>
      <c r="AH10" s="938"/>
      <c r="AI10" s="938"/>
      <c r="AJ10" s="938"/>
      <c r="AK10" s="938"/>
      <c r="AL10" s="938"/>
      <c r="AM10" s="938"/>
      <c r="AN10" s="938"/>
      <c r="AO10" s="938"/>
      <c r="AP10" s="938"/>
      <c r="AQ10" s="938"/>
      <c r="AR10" s="938"/>
      <c r="AS10" s="938"/>
      <c r="AT10" s="939"/>
      <c r="AU10" s="940"/>
      <c r="AV10" s="941"/>
      <c r="AW10" s="941"/>
      <c r="AX10" s="941"/>
      <c r="AY10" s="941"/>
      <c r="AZ10" s="941"/>
      <c r="BA10" s="941"/>
      <c r="BB10" s="941"/>
      <c r="BC10" s="942"/>
      <c r="BD10" s="943"/>
      <c r="BE10" s="944"/>
      <c r="BF10" s="944"/>
      <c r="BG10" s="944"/>
      <c r="BH10" s="944"/>
      <c r="BI10" s="944"/>
      <c r="BJ10" s="944"/>
      <c r="BK10" s="944"/>
      <c r="BL10" s="944"/>
      <c r="BM10" s="945"/>
      <c r="BN10" s="206">
        <v>300000</v>
      </c>
    </row>
    <row r="11" spans="1:66" s="6" customFormat="1" ht="10.5" customHeight="1" hidden="1">
      <c r="A11" s="693">
        <v>2</v>
      </c>
      <c r="B11" s="694"/>
      <c r="C11" s="694"/>
      <c r="D11" s="695"/>
      <c r="E11" s="1009"/>
      <c r="F11" s="1010"/>
      <c r="G11" s="1010"/>
      <c r="H11" s="1010"/>
      <c r="I11" s="1010"/>
      <c r="J11" s="1010"/>
      <c r="K11" s="1010"/>
      <c r="L11" s="1010"/>
      <c r="M11" s="1010"/>
      <c r="N11" s="1010"/>
      <c r="O11" s="1010"/>
      <c r="P11" s="1010"/>
      <c r="Q11" s="1010"/>
      <c r="R11" s="1010"/>
      <c r="S11" s="1010"/>
      <c r="T11" s="1010"/>
      <c r="U11" s="1010"/>
      <c r="V11" s="1010"/>
      <c r="W11" s="1010"/>
      <c r="X11" s="1010"/>
      <c r="Y11" s="1010"/>
      <c r="Z11" s="1010"/>
      <c r="AA11" s="1010"/>
      <c r="AB11" s="1010"/>
      <c r="AC11" s="1010"/>
      <c r="AD11" s="1010"/>
      <c r="AE11" s="1010"/>
      <c r="AF11" s="1010"/>
      <c r="AG11" s="1010"/>
      <c r="AH11" s="1010"/>
      <c r="AI11" s="1010"/>
      <c r="AJ11" s="1010"/>
      <c r="AK11" s="1010"/>
      <c r="AL11" s="1010"/>
      <c r="AM11" s="1010"/>
      <c r="AN11" s="1010"/>
      <c r="AO11" s="1010"/>
      <c r="AP11" s="1010"/>
      <c r="AQ11" s="1010"/>
      <c r="AR11" s="1010"/>
      <c r="AS11" s="1010"/>
      <c r="AT11" s="1011"/>
      <c r="AU11" s="693"/>
      <c r="AV11" s="694"/>
      <c r="AW11" s="694"/>
      <c r="AX11" s="694"/>
      <c r="AY11" s="694"/>
      <c r="AZ11" s="694"/>
      <c r="BA11" s="694"/>
      <c r="BB11" s="694"/>
      <c r="BC11" s="695"/>
      <c r="BD11" s="931"/>
      <c r="BE11" s="932"/>
      <c r="BF11" s="932"/>
      <c r="BG11" s="932"/>
      <c r="BH11" s="932"/>
      <c r="BI11" s="932"/>
      <c r="BJ11" s="932"/>
      <c r="BK11" s="932"/>
      <c r="BL11" s="932"/>
      <c r="BM11" s="933"/>
      <c r="BN11" s="70">
        <f>AU11*BD11</f>
        <v>0</v>
      </c>
    </row>
    <row r="12" spans="1:66" s="6" customFormat="1" ht="15.75" customHeight="1">
      <c r="A12" s="924"/>
      <c r="B12" s="925"/>
      <c r="C12" s="925"/>
      <c r="D12" s="926"/>
      <c r="E12" s="603" t="s">
        <v>7</v>
      </c>
      <c r="F12" s="604"/>
      <c r="G12" s="604"/>
      <c r="H12" s="604"/>
      <c r="I12" s="604"/>
      <c r="J12" s="604"/>
      <c r="K12" s="604"/>
      <c r="L12" s="604"/>
      <c r="M12" s="604"/>
      <c r="N12" s="604"/>
      <c r="O12" s="604"/>
      <c r="P12" s="604"/>
      <c r="Q12" s="604"/>
      <c r="R12" s="604"/>
      <c r="S12" s="604"/>
      <c r="T12" s="604"/>
      <c r="U12" s="604"/>
      <c r="V12" s="604"/>
      <c r="W12" s="604"/>
      <c r="X12" s="604"/>
      <c r="Y12" s="604"/>
      <c r="Z12" s="604"/>
      <c r="AA12" s="604"/>
      <c r="AB12" s="604"/>
      <c r="AC12" s="604"/>
      <c r="AD12" s="604"/>
      <c r="AE12" s="604"/>
      <c r="AF12" s="604"/>
      <c r="AG12" s="604"/>
      <c r="AH12" s="604"/>
      <c r="AI12" s="604"/>
      <c r="AJ12" s="604"/>
      <c r="AK12" s="604"/>
      <c r="AL12" s="604"/>
      <c r="AM12" s="604"/>
      <c r="AN12" s="604"/>
      <c r="AO12" s="604"/>
      <c r="AP12" s="604"/>
      <c r="AQ12" s="604"/>
      <c r="AR12" s="604"/>
      <c r="AS12" s="604"/>
      <c r="AT12" s="605"/>
      <c r="AU12" s="749"/>
      <c r="AV12" s="750"/>
      <c r="AW12" s="750"/>
      <c r="AX12" s="750"/>
      <c r="AY12" s="750"/>
      <c r="AZ12" s="750"/>
      <c r="BA12" s="750"/>
      <c r="BB12" s="750"/>
      <c r="BC12" s="751"/>
      <c r="BD12" s="815"/>
      <c r="BE12" s="927"/>
      <c r="BF12" s="927"/>
      <c r="BG12" s="927"/>
      <c r="BH12" s="927"/>
      <c r="BI12" s="927"/>
      <c r="BJ12" s="927"/>
      <c r="BK12" s="927"/>
      <c r="BL12" s="927"/>
      <c r="BM12" s="816"/>
      <c r="BN12" s="100">
        <f>SUM(BN10)</f>
        <v>300000</v>
      </c>
    </row>
    <row r="13" spans="1:66" s="6" customFormat="1" ht="12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167"/>
    </row>
    <row r="14" spans="1:66" s="6" customFormat="1" ht="15.75">
      <c r="A14" s="6" t="s">
        <v>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780" t="s">
        <v>73</v>
      </c>
      <c r="T14" s="780"/>
      <c r="U14" s="780"/>
      <c r="V14" s="780"/>
      <c r="W14" s="780"/>
      <c r="X14" s="780"/>
      <c r="Y14" s="780"/>
      <c r="Z14" s="780"/>
      <c r="AA14" s="780"/>
      <c r="AB14" s="780"/>
      <c r="AC14" s="780"/>
      <c r="AD14" s="780"/>
      <c r="AE14" s="780"/>
      <c r="AF14" s="780"/>
      <c r="AG14" s="780"/>
      <c r="AH14" s="780"/>
      <c r="AI14" s="780"/>
      <c r="AJ14" s="780"/>
      <c r="AK14" s="780"/>
      <c r="AL14" s="780"/>
      <c r="AM14" s="780"/>
      <c r="AN14" s="780"/>
      <c r="AO14" s="780"/>
      <c r="AP14" s="780"/>
      <c r="AQ14" s="780"/>
      <c r="AR14" s="780"/>
      <c r="AS14" s="780"/>
      <c r="AT14" s="780"/>
      <c r="AU14" s="780"/>
      <c r="AV14" s="780"/>
      <c r="AW14" s="780"/>
      <c r="AX14" s="780"/>
      <c r="AY14" s="780"/>
      <c r="AZ14" s="780"/>
      <c r="BA14" s="780"/>
      <c r="BB14" s="780"/>
      <c r="BC14" s="780"/>
      <c r="BD14" s="780"/>
      <c r="BE14" s="780"/>
      <c r="BF14" s="780"/>
      <c r="BG14" s="780"/>
      <c r="BH14" s="780"/>
      <c r="BI14" s="780"/>
      <c r="BJ14" s="780"/>
      <c r="BK14" s="780"/>
      <c r="BL14" s="780"/>
      <c r="BM14" s="780"/>
      <c r="BN14" s="780"/>
    </row>
    <row r="15" spans="1:66" s="6" customFormat="1" ht="15.75">
      <c r="A15" s="6" t="s">
        <v>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604" t="s">
        <v>74</v>
      </c>
      <c r="AI15" s="604"/>
      <c r="AJ15" s="604"/>
      <c r="AK15" s="604"/>
      <c r="AL15" s="604"/>
      <c r="AM15" s="604"/>
      <c r="AN15" s="604"/>
      <c r="AO15" s="604"/>
      <c r="AP15" s="604"/>
      <c r="AQ15" s="604"/>
      <c r="AR15" s="604"/>
      <c r="AS15" s="604"/>
      <c r="AT15" s="604"/>
      <c r="AU15" s="604"/>
      <c r="AV15" s="604"/>
      <c r="AW15" s="604"/>
      <c r="AX15" s="604"/>
      <c r="AY15" s="604"/>
      <c r="AZ15" s="604"/>
      <c r="BA15" s="604"/>
      <c r="BB15" s="604"/>
      <c r="BC15" s="604"/>
      <c r="BD15" s="604"/>
      <c r="BE15" s="604"/>
      <c r="BF15" s="604"/>
      <c r="BG15" s="604"/>
      <c r="BH15" s="604"/>
      <c r="BI15" s="604"/>
      <c r="BJ15" s="604"/>
      <c r="BK15" s="604"/>
      <c r="BL15" s="604"/>
      <c r="BM15" s="604"/>
      <c r="BN15" s="604"/>
    </row>
    <row r="16" spans="1:66" s="9" customFormat="1" ht="9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</row>
    <row r="17" spans="1:66" ht="12.75">
      <c r="A17" s="461" t="s">
        <v>4</v>
      </c>
      <c r="B17" s="462"/>
      <c r="C17" s="462"/>
      <c r="D17" s="463"/>
      <c r="E17" s="557" t="s">
        <v>9</v>
      </c>
      <c r="F17" s="557"/>
      <c r="G17" s="557"/>
      <c r="H17" s="557"/>
      <c r="I17" s="557"/>
      <c r="J17" s="557"/>
      <c r="K17" s="557"/>
      <c r="L17" s="557"/>
      <c r="M17" s="557"/>
      <c r="N17" s="557"/>
      <c r="O17" s="557"/>
      <c r="P17" s="557"/>
      <c r="Q17" s="557"/>
      <c r="R17" s="557"/>
      <c r="S17" s="557"/>
      <c r="T17" s="557"/>
      <c r="U17" s="557"/>
      <c r="V17" s="557"/>
      <c r="W17" s="557"/>
      <c r="X17" s="557"/>
      <c r="Y17" s="557"/>
      <c r="Z17" s="557"/>
      <c r="AA17" s="557"/>
      <c r="AB17" s="557"/>
      <c r="AC17" s="557"/>
      <c r="AD17" s="557"/>
      <c r="AE17" s="557"/>
      <c r="AF17" s="557"/>
      <c r="AG17" s="557"/>
      <c r="AH17" s="557"/>
      <c r="AI17" s="557"/>
      <c r="AJ17" s="557"/>
      <c r="AK17" s="557"/>
      <c r="AL17" s="557"/>
      <c r="AM17" s="557"/>
      <c r="AN17" s="557"/>
      <c r="AO17" s="557"/>
      <c r="AP17" s="557"/>
      <c r="AQ17" s="557"/>
      <c r="AR17" s="557"/>
      <c r="AS17" s="557"/>
      <c r="AT17" s="557"/>
      <c r="AU17" s="557"/>
      <c r="AV17" s="557"/>
      <c r="AW17" s="557"/>
      <c r="AX17" s="557"/>
      <c r="AY17" s="557"/>
      <c r="AZ17" s="571" t="s">
        <v>359</v>
      </c>
      <c r="BA17" s="571"/>
      <c r="BB17" s="571"/>
      <c r="BC17" s="571"/>
      <c r="BD17" s="571"/>
      <c r="BE17" s="571"/>
      <c r="BF17" s="571"/>
      <c r="BG17" s="571"/>
      <c r="BH17" s="557" t="s">
        <v>155</v>
      </c>
      <c r="BI17" s="557"/>
      <c r="BJ17" s="557"/>
      <c r="BK17" s="557"/>
      <c r="BL17" s="557"/>
      <c r="BM17" s="557"/>
      <c r="BN17" s="101" t="s">
        <v>42</v>
      </c>
    </row>
    <row r="18" spans="1:66" ht="12.75">
      <c r="A18" s="577" t="s">
        <v>5</v>
      </c>
      <c r="B18" s="578"/>
      <c r="C18" s="578"/>
      <c r="D18" s="579"/>
      <c r="E18" s="557"/>
      <c r="F18" s="557"/>
      <c r="G18" s="557"/>
      <c r="H18" s="557"/>
      <c r="I18" s="557"/>
      <c r="J18" s="557"/>
      <c r="K18" s="557"/>
      <c r="L18" s="557"/>
      <c r="M18" s="557"/>
      <c r="N18" s="557"/>
      <c r="O18" s="557"/>
      <c r="P18" s="557"/>
      <c r="Q18" s="557"/>
      <c r="R18" s="557"/>
      <c r="S18" s="557"/>
      <c r="T18" s="557"/>
      <c r="U18" s="557"/>
      <c r="V18" s="557"/>
      <c r="W18" s="557"/>
      <c r="X18" s="557"/>
      <c r="Y18" s="557"/>
      <c r="Z18" s="557"/>
      <c r="AA18" s="557"/>
      <c r="AB18" s="557"/>
      <c r="AC18" s="557"/>
      <c r="AD18" s="557"/>
      <c r="AE18" s="557"/>
      <c r="AF18" s="557"/>
      <c r="AG18" s="557"/>
      <c r="AH18" s="557"/>
      <c r="AI18" s="557"/>
      <c r="AJ18" s="557"/>
      <c r="AK18" s="557"/>
      <c r="AL18" s="557"/>
      <c r="AM18" s="557"/>
      <c r="AN18" s="557"/>
      <c r="AO18" s="557"/>
      <c r="AP18" s="557"/>
      <c r="AQ18" s="557"/>
      <c r="AR18" s="557"/>
      <c r="AS18" s="557"/>
      <c r="AT18" s="557"/>
      <c r="AU18" s="557"/>
      <c r="AV18" s="557"/>
      <c r="AW18" s="557"/>
      <c r="AX18" s="557"/>
      <c r="AY18" s="557"/>
      <c r="AZ18" s="571"/>
      <c r="BA18" s="571"/>
      <c r="BB18" s="571"/>
      <c r="BC18" s="571"/>
      <c r="BD18" s="571"/>
      <c r="BE18" s="571"/>
      <c r="BF18" s="571"/>
      <c r="BG18" s="571"/>
      <c r="BH18" s="557"/>
      <c r="BI18" s="557"/>
      <c r="BJ18" s="557"/>
      <c r="BK18" s="557"/>
      <c r="BL18" s="557"/>
      <c r="BM18" s="557"/>
      <c r="BN18" s="102" t="s">
        <v>58</v>
      </c>
    </row>
    <row r="19" spans="1:66" ht="12.75">
      <c r="A19" s="574"/>
      <c r="B19" s="575"/>
      <c r="C19" s="575"/>
      <c r="D19" s="576"/>
      <c r="E19" s="557"/>
      <c r="F19" s="557"/>
      <c r="G19" s="557"/>
      <c r="H19" s="557"/>
      <c r="I19" s="557"/>
      <c r="J19" s="557"/>
      <c r="K19" s="557"/>
      <c r="L19" s="557"/>
      <c r="M19" s="557"/>
      <c r="N19" s="557"/>
      <c r="O19" s="557"/>
      <c r="P19" s="557"/>
      <c r="Q19" s="557"/>
      <c r="R19" s="557"/>
      <c r="S19" s="557"/>
      <c r="T19" s="557"/>
      <c r="U19" s="557"/>
      <c r="V19" s="557"/>
      <c r="W19" s="557"/>
      <c r="X19" s="557"/>
      <c r="Y19" s="557"/>
      <c r="Z19" s="557"/>
      <c r="AA19" s="557"/>
      <c r="AB19" s="557"/>
      <c r="AC19" s="557"/>
      <c r="AD19" s="557"/>
      <c r="AE19" s="557"/>
      <c r="AF19" s="557"/>
      <c r="AG19" s="557"/>
      <c r="AH19" s="557"/>
      <c r="AI19" s="557"/>
      <c r="AJ19" s="557"/>
      <c r="AK19" s="557"/>
      <c r="AL19" s="557"/>
      <c r="AM19" s="557"/>
      <c r="AN19" s="557"/>
      <c r="AO19" s="557"/>
      <c r="AP19" s="557"/>
      <c r="AQ19" s="557"/>
      <c r="AR19" s="557"/>
      <c r="AS19" s="557"/>
      <c r="AT19" s="557"/>
      <c r="AU19" s="557"/>
      <c r="AV19" s="557"/>
      <c r="AW19" s="557"/>
      <c r="AX19" s="557"/>
      <c r="AY19" s="557"/>
      <c r="AZ19" s="571"/>
      <c r="BA19" s="571"/>
      <c r="BB19" s="571"/>
      <c r="BC19" s="571"/>
      <c r="BD19" s="571"/>
      <c r="BE19" s="571"/>
      <c r="BF19" s="571"/>
      <c r="BG19" s="571"/>
      <c r="BH19" s="557"/>
      <c r="BI19" s="557"/>
      <c r="BJ19" s="557"/>
      <c r="BK19" s="557"/>
      <c r="BL19" s="557"/>
      <c r="BM19" s="557"/>
      <c r="BN19" s="103"/>
    </row>
    <row r="20" spans="1:66" ht="12.75">
      <c r="A20" s="553">
        <v>1</v>
      </c>
      <c r="B20" s="554"/>
      <c r="C20" s="554"/>
      <c r="D20" s="555"/>
      <c r="E20" s="778">
        <v>2</v>
      </c>
      <c r="F20" s="778"/>
      <c r="G20" s="778"/>
      <c r="H20" s="778"/>
      <c r="I20" s="778"/>
      <c r="J20" s="778"/>
      <c r="K20" s="778"/>
      <c r="L20" s="778"/>
      <c r="M20" s="778"/>
      <c r="N20" s="778"/>
      <c r="O20" s="778"/>
      <c r="P20" s="778"/>
      <c r="Q20" s="778"/>
      <c r="R20" s="778"/>
      <c r="S20" s="778"/>
      <c r="T20" s="778"/>
      <c r="U20" s="778"/>
      <c r="V20" s="778"/>
      <c r="W20" s="778"/>
      <c r="X20" s="778"/>
      <c r="Y20" s="778"/>
      <c r="Z20" s="778"/>
      <c r="AA20" s="778"/>
      <c r="AB20" s="778"/>
      <c r="AC20" s="778"/>
      <c r="AD20" s="778"/>
      <c r="AE20" s="778"/>
      <c r="AF20" s="778"/>
      <c r="AG20" s="778"/>
      <c r="AH20" s="778"/>
      <c r="AI20" s="778"/>
      <c r="AJ20" s="778"/>
      <c r="AK20" s="778"/>
      <c r="AL20" s="778"/>
      <c r="AM20" s="778"/>
      <c r="AN20" s="778"/>
      <c r="AO20" s="778"/>
      <c r="AP20" s="778"/>
      <c r="AQ20" s="778"/>
      <c r="AR20" s="778"/>
      <c r="AS20" s="778"/>
      <c r="AT20" s="778"/>
      <c r="AU20" s="778"/>
      <c r="AV20" s="778"/>
      <c r="AW20" s="778"/>
      <c r="AX20" s="778"/>
      <c r="AY20" s="778"/>
      <c r="AZ20" s="778">
        <v>3</v>
      </c>
      <c r="BA20" s="778"/>
      <c r="BB20" s="778"/>
      <c r="BC20" s="778"/>
      <c r="BD20" s="778"/>
      <c r="BE20" s="778"/>
      <c r="BF20" s="778"/>
      <c r="BG20" s="778"/>
      <c r="BH20" s="778">
        <v>4</v>
      </c>
      <c r="BI20" s="778"/>
      <c r="BJ20" s="778"/>
      <c r="BK20" s="778"/>
      <c r="BL20" s="778"/>
      <c r="BM20" s="778"/>
      <c r="BN20" s="69">
        <v>5</v>
      </c>
    </row>
    <row r="21" spans="1:66" ht="23.25" customHeight="1">
      <c r="A21" s="693">
        <v>1</v>
      </c>
      <c r="B21" s="694"/>
      <c r="C21" s="694"/>
      <c r="D21" s="695"/>
      <c r="E21" s="781" t="s">
        <v>1050</v>
      </c>
      <c r="F21" s="781"/>
      <c r="G21" s="781"/>
      <c r="H21" s="781"/>
      <c r="I21" s="781"/>
      <c r="J21" s="781"/>
      <c r="K21" s="781"/>
      <c r="L21" s="781"/>
      <c r="M21" s="781"/>
      <c r="N21" s="781"/>
      <c r="O21" s="781"/>
      <c r="P21" s="781"/>
      <c r="Q21" s="781"/>
      <c r="R21" s="781"/>
      <c r="S21" s="781"/>
      <c r="T21" s="781"/>
      <c r="U21" s="781"/>
      <c r="V21" s="781"/>
      <c r="W21" s="781"/>
      <c r="X21" s="781"/>
      <c r="Y21" s="781"/>
      <c r="Z21" s="781"/>
      <c r="AA21" s="781"/>
      <c r="AB21" s="781"/>
      <c r="AC21" s="781"/>
      <c r="AD21" s="781"/>
      <c r="AE21" s="781"/>
      <c r="AF21" s="781"/>
      <c r="AG21" s="781"/>
      <c r="AH21" s="781"/>
      <c r="AI21" s="781"/>
      <c r="AJ21" s="781"/>
      <c r="AK21" s="781"/>
      <c r="AL21" s="781"/>
      <c r="AM21" s="781"/>
      <c r="AN21" s="781"/>
      <c r="AO21" s="781"/>
      <c r="AP21" s="781"/>
      <c r="AQ21" s="781"/>
      <c r="AR21" s="781"/>
      <c r="AS21" s="781"/>
      <c r="AT21" s="781"/>
      <c r="AU21" s="781"/>
      <c r="AV21" s="781"/>
      <c r="AW21" s="781"/>
      <c r="AX21" s="781"/>
      <c r="AY21" s="781"/>
      <c r="AZ21" s="782"/>
      <c r="BA21" s="782"/>
      <c r="BB21" s="782"/>
      <c r="BC21" s="782"/>
      <c r="BD21" s="782"/>
      <c r="BE21" s="782"/>
      <c r="BF21" s="782"/>
      <c r="BG21" s="782"/>
      <c r="BH21" s="947"/>
      <c r="BI21" s="947"/>
      <c r="BJ21" s="947"/>
      <c r="BK21" s="947"/>
      <c r="BL21" s="947"/>
      <c r="BM21" s="947"/>
      <c r="BN21" s="204">
        <v>960000</v>
      </c>
    </row>
    <row r="22" spans="1:66" ht="17.25" customHeight="1" hidden="1">
      <c r="A22" s="693">
        <v>2</v>
      </c>
      <c r="B22" s="694"/>
      <c r="C22" s="694"/>
      <c r="D22" s="695"/>
      <c r="E22" s="1008" t="s">
        <v>803</v>
      </c>
      <c r="F22" s="1008"/>
      <c r="G22" s="1008"/>
      <c r="H22" s="1008"/>
      <c r="I22" s="1008"/>
      <c r="J22" s="1008"/>
      <c r="K22" s="1008"/>
      <c r="L22" s="1008"/>
      <c r="M22" s="1008"/>
      <c r="N22" s="1008"/>
      <c r="O22" s="1008"/>
      <c r="P22" s="1008"/>
      <c r="Q22" s="1008"/>
      <c r="R22" s="1008"/>
      <c r="S22" s="1008"/>
      <c r="T22" s="1008"/>
      <c r="U22" s="1008"/>
      <c r="V22" s="1008"/>
      <c r="W22" s="1008"/>
      <c r="X22" s="1008"/>
      <c r="Y22" s="1008"/>
      <c r="Z22" s="1008"/>
      <c r="AA22" s="1008"/>
      <c r="AB22" s="1008"/>
      <c r="AC22" s="1008"/>
      <c r="AD22" s="1008"/>
      <c r="AE22" s="1008"/>
      <c r="AF22" s="1008"/>
      <c r="AG22" s="1008"/>
      <c r="AH22" s="1008"/>
      <c r="AI22" s="1008"/>
      <c r="AJ22" s="1008"/>
      <c r="AK22" s="1008"/>
      <c r="AL22" s="1008"/>
      <c r="AM22" s="1008"/>
      <c r="AN22" s="1008"/>
      <c r="AO22" s="1008"/>
      <c r="AP22" s="1008"/>
      <c r="AQ22" s="1008"/>
      <c r="AR22" s="1008"/>
      <c r="AS22" s="1008"/>
      <c r="AT22" s="1008"/>
      <c r="AU22" s="1008"/>
      <c r="AV22" s="1008"/>
      <c r="AW22" s="1008"/>
      <c r="AX22" s="1008"/>
      <c r="AY22" s="1008"/>
      <c r="AZ22" s="774"/>
      <c r="BA22" s="774"/>
      <c r="BB22" s="774"/>
      <c r="BC22" s="774"/>
      <c r="BD22" s="774"/>
      <c r="BE22" s="774"/>
      <c r="BF22" s="774"/>
      <c r="BG22" s="774"/>
      <c r="BH22" s="946"/>
      <c r="BI22" s="946"/>
      <c r="BJ22" s="946"/>
      <c r="BK22" s="946"/>
      <c r="BL22" s="946"/>
      <c r="BM22" s="946"/>
      <c r="BN22" s="99">
        <v>0</v>
      </c>
    </row>
    <row r="23" spans="1:66" ht="15.75" hidden="1">
      <c r="A23" s="693">
        <v>3</v>
      </c>
      <c r="B23" s="694"/>
      <c r="C23" s="694"/>
      <c r="D23" s="695"/>
      <c r="E23" s="1008" t="s">
        <v>515</v>
      </c>
      <c r="F23" s="1008"/>
      <c r="G23" s="1008"/>
      <c r="H23" s="1008"/>
      <c r="I23" s="1008"/>
      <c r="J23" s="1008"/>
      <c r="K23" s="1008"/>
      <c r="L23" s="1008"/>
      <c r="M23" s="1008"/>
      <c r="N23" s="1008"/>
      <c r="O23" s="1008"/>
      <c r="P23" s="1008"/>
      <c r="Q23" s="1008"/>
      <c r="R23" s="1008"/>
      <c r="S23" s="1008"/>
      <c r="T23" s="1008"/>
      <c r="U23" s="1008"/>
      <c r="V23" s="1008"/>
      <c r="W23" s="1008"/>
      <c r="X23" s="1008"/>
      <c r="Y23" s="1008"/>
      <c r="Z23" s="1008"/>
      <c r="AA23" s="1008"/>
      <c r="AB23" s="1008"/>
      <c r="AC23" s="1008"/>
      <c r="AD23" s="1008"/>
      <c r="AE23" s="1008"/>
      <c r="AF23" s="1008"/>
      <c r="AG23" s="1008"/>
      <c r="AH23" s="1008"/>
      <c r="AI23" s="1008"/>
      <c r="AJ23" s="1008"/>
      <c r="AK23" s="1008"/>
      <c r="AL23" s="1008"/>
      <c r="AM23" s="1008"/>
      <c r="AN23" s="1008"/>
      <c r="AO23" s="1008"/>
      <c r="AP23" s="1008"/>
      <c r="AQ23" s="1008"/>
      <c r="AR23" s="1008"/>
      <c r="AS23" s="1008"/>
      <c r="AT23" s="1008"/>
      <c r="AU23" s="1008"/>
      <c r="AV23" s="1008"/>
      <c r="AW23" s="1008"/>
      <c r="AX23" s="1008"/>
      <c r="AY23" s="1008"/>
      <c r="AZ23" s="774"/>
      <c r="BA23" s="774"/>
      <c r="BB23" s="774"/>
      <c r="BC23" s="774"/>
      <c r="BD23" s="774"/>
      <c r="BE23" s="774"/>
      <c r="BF23" s="774"/>
      <c r="BG23" s="774"/>
      <c r="BH23" s="946"/>
      <c r="BI23" s="946"/>
      <c r="BJ23" s="946"/>
      <c r="BK23" s="946"/>
      <c r="BL23" s="946"/>
      <c r="BM23" s="946"/>
      <c r="BN23" s="99">
        <v>0</v>
      </c>
    </row>
    <row r="24" spans="1:66" ht="15.75" customHeight="1" hidden="1">
      <c r="A24" s="693">
        <v>4</v>
      </c>
      <c r="B24" s="694"/>
      <c r="C24" s="694"/>
      <c r="D24" s="695"/>
      <c r="E24" s="1008" t="s">
        <v>794</v>
      </c>
      <c r="F24" s="1008"/>
      <c r="G24" s="1008"/>
      <c r="H24" s="1008"/>
      <c r="I24" s="1008"/>
      <c r="J24" s="1008"/>
      <c r="K24" s="1008"/>
      <c r="L24" s="1008"/>
      <c r="M24" s="1008"/>
      <c r="N24" s="1008"/>
      <c r="O24" s="1008"/>
      <c r="P24" s="1008"/>
      <c r="Q24" s="1008"/>
      <c r="R24" s="1008"/>
      <c r="S24" s="1008"/>
      <c r="T24" s="1008"/>
      <c r="U24" s="1008"/>
      <c r="V24" s="1008"/>
      <c r="W24" s="1008"/>
      <c r="X24" s="1008"/>
      <c r="Y24" s="1008"/>
      <c r="Z24" s="1008"/>
      <c r="AA24" s="1008"/>
      <c r="AB24" s="1008"/>
      <c r="AC24" s="1008"/>
      <c r="AD24" s="1008"/>
      <c r="AE24" s="1008"/>
      <c r="AF24" s="1008"/>
      <c r="AG24" s="1008"/>
      <c r="AH24" s="1008"/>
      <c r="AI24" s="1008"/>
      <c r="AJ24" s="1008"/>
      <c r="AK24" s="1008"/>
      <c r="AL24" s="1008"/>
      <c r="AM24" s="1008"/>
      <c r="AN24" s="1008"/>
      <c r="AO24" s="1008"/>
      <c r="AP24" s="1008"/>
      <c r="AQ24" s="1008"/>
      <c r="AR24" s="1008"/>
      <c r="AS24" s="1008"/>
      <c r="AT24" s="1008"/>
      <c r="AU24" s="1008"/>
      <c r="AV24" s="1008"/>
      <c r="AW24" s="1008"/>
      <c r="AX24" s="1008"/>
      <c r="AY24" s="1008"/>
      <c r="AZ24" s="774"/>
      <c r="BA24" s="774"/>
      <c r="BB24" s="774"/>
      <c r="BC24" s="774"/>
      <c r="BD24" s="774"/>
      <c r="BE24" s="774"/>
      <c r="BF24" s="774"/>
      <c r="BG24" s="774"/>
      <c r="BH24" s="946"/>
      <c r="BI24" s="946"/>
      <c r="BJ24" s="946"/>
      <c r="BK24" s="946"/>
      <c r="BL24" s="946"/>
      <c r="BM24" s="946"/>
      <c r="BN24" s="99">
        <v>0</v>
      </c>
    </row>
    <row r="25" spans="1:66" ht="15.75" customHeight="1" hidden="1">
      <c r="A25" s="693">
        <v>5</v>
      </c>
      <c r="B25" s="694"/>
      <c r="C25" s="694"/>
      <c r="D25" s="695"/>
      <c r="E25" s="1008" t="s">
        <v>804</v>
      </c>
      <c r="F25" s="1008"/>
      <c r="G25" s="1008"/>
      <c r="H25" s="1008"/>
      <c r="I25" s="1008"/>
      <c r="J25" s="1008"/>
      <c r="K25" s="1008"/>
      <c r="L25" s="1008"/>
      <c r="M25" s="1008"/>
      <c r="N25" s="1008"/>
      <c r="O25" s="1008"/>
      <c r="P25" s="1008"/>
      <c r="Q25" s="1008"/>
      <c r="R25" s="1008"/>
      <c r="S25" s="1008"/>
      <c r="T25" s="1008"/>
      <c r="U25" s="1008"/>
      <c r="V25" s="1008"/>
      <c r="W25" s="1008"/>
      <c r="X25" s="1008"/>
      <c r="Y25" s="1008"/>
      <c r="Z25" s="1008"/>
      <c r="AA25" s="1008"/>
      <c r="AB25" s="1008"/>
      <c r="AC25" s="1008"/>
      <c r="AD25" s="1008"/>
      <c r="AE25" s="1008"/>
      <c r="AF25" s="1008"/>
      <c r="AG25" s="1008"/>
      <c r="AH25" s="1008"/>
      <c r="AI25" s="1008"/>
      <c r="AJ25" s="1008"/>
      <c r="AK25" s="1008"/>
      <c r="AL25" s="1008"/>
      <c r="AM25" s="1008"/>
      <c r="AN25" s="1008"/>
      <c r="AO25" s="1008"/>
      <c r="AP25" s="1008"/>
      <c r="AQ25" s="1008"/>
      <c r="AR25" s="1008"/>
      <c r="AS25" s="1008"/>
      <c r="AT25" s="1008"/>
      <c r="AU25" s="1008"/>
      <c r="AV25" s="1008"/>
      <c r="AW25" s="1008"/>
      <c r="AX25" s="1008"/>
      <c r="AY25" s="1008"/>
      <c r="AZ25" s="774"/>
      <c r="BA25" s="774"/>
      <c r="BB25" s="774"/>
      <c r="BC25" s="774"/>
      <c r="BD25" s="774"/>
      <c r="BE25" s="774"/>
      <c r="BF25" s="774"/>
      <c r="BG25" s="774"/>
      <c r="BH25" s="946"/>
      <c r="BI25" s="946"/>
      <c r="BJ25" s="946"/>
      <c r="BK25" s="946"/>
      <c r="BL25" s="946"/>
      <c r="BM25" s="946"/>
      <c r="BN25" s="99">
        <v>0</v>
      </c>
    </row>
    <row r="26" spans="1:66" ht="15.75" hidden="1">
      <c r="A26" s="693">
        <v>6</v>
      </c>
      <c r="B26" s="694"/>
      <c r="C26" s="694"/>
      <c r="D26" s="695"/>
      <c r="E26" s="1008" t="s">
        <v>516</v>
      </c>
      <c r="F26" s="1008"/>
      <c r="G26" s="1008"/>
      <c r="H26" s="1008"/>
      <c r="I26" s="1008"/>
      <c r="J26" s="1008"/>
      <c r="K26" s="1008"/>
      <c r="L26" s="1008"/>
      <c r="M26" s="1008"/>
      <c r="N26" s="1008"/>
      <c r="O26" s="1008"/>
      <c r="P26" s="1008"/>
      <c r="Q26" s="1008"/>
      <c r="R26" s="1008"/>
      <c r="S26" s="1008"/>
      <c r="T26" s="1008"/>
      <c r="U26" s="1008"/>
      <c r="V26" s="1008"/>
      <c r="W26" s="1008"/>
      <c r="X26" s="1008"/>
      <c r="Y26" s="1008"/>
      <c r="Z26" s="1008"/>
      <c r="AA26" s="1008"/>
      <c r="AB26" s="1008"/>
      <c r="AC26" s="1008"/>
      <c r="AD26" s="1008"/>
      <c r="AE26" s="1008"/>
      <c r="AF26" s="1008"/>
      <c r="AG26" s="1008"/>
      <c r="AH26" s="1008"/>
      <c r="AI26" s="1008"/>
      <c r="AJ26" s="1008"/>
      <c r="AK26" s="1008"/>
      <c r="AL26" s="1008"/>
      <c r="AM26" s="1008"/>
      <c r="AN26" s="1008"/>
      <c r="AO26" s="1008"/>
      <c r="AP26" s="1008"/>
      <c r="AQ26" s="1008"/>
      <c r="AR26" s="1008"/>
      <c r="AS26" s="1008"/>
      <c r="AT26" s="1008"/>
      <c r="AU26" s="1008"/>
      <c r="AV26" s="1008"/>
      <c r="AW26" s="1008"/>
      <c r="AX26" s="1008"/>
      <c r="AY26" s="1008"/>
      <c r="AZ26" s="774"/>
      <c r="BA26" s="774"/>
      <c r="BB26" s="774"/>
      <c r="BC26" s="774"/>
      <c r="BD26" s="774"/>
      <c r="BE26" s="774"/>
      <c r="BF26" s="774"/>
      <c r="BG26" s="774"/>
      <c r="BH26" s="946"/>
      <c r="BI26" s="946"/>
      <c r="BJ26" s="946"/>
      <c r="BK26" s="946"/>
      <c r="BL26" s="946"/>
      <c r="BM26" s="946"/>
      <c r="BN26" s="99">
        <v>0</v>
      </c>
    </row>
    <row r="27" spans="1:66" ht="15.75" hidden="1">
      <c r="A27" s="693">
        <v>7</v>
      </c>
      <c r="B27" s="694"/>
      <c r="C27" s="694"/>
      <c r="D27" s="695"/>
      <c r="E27" s="1008" t="s">
        <v>789</v>
      </c>
      <c r="F27" s="1008"/>
      <c r="G27" s="1008"/>
      <c r="H27" s="1008"/>
      <c r="I27" s="1008"/>
      <c r="J27" s="1008"/>
      <c r="K27" s="1008"/>
      <c r="L27" s="1008"/>
      <c r="M27" s="1008"/>
      <c r="N27" s="1008"/>
      <c r="O27" s="1008"/>
      <c r="P27" s="1008"/>
      <c r="Q27" s="1008"/>
      <c r="R27" s="1008"/>
      <c r="S27" s="1008"/>
      <c r="T27" s="1008"/>
      <c r="U27" s="1008"/>
      <c r="V27" s="1008"/>
      <c r="W27" s="1008"/>
      <c r="X27" s="1008"/>
      <c r="Y27" s="1008"/>
      <c r="Z27" s="1008"/>
      <c r="AA27" s="1008"/>
      <c r="AB27" s="1008"/>
      <c r="AC27" s="1008"/>
      <c r="AD27" s="1008"/>
      <c r="AE27" s="1008"/>
      <c r="AF27" s="1008"/>
      <c r="AG27" s="1008"/>
      <c r="AH27" s="1008"/>
      <c r="AI27" s="1008"/>
      <c r="AJ27" s="1008"/>
      <c r="AK27" s="1008"/>
      <c r="AL27" s="1008"/>
      <c r="AM27" s="1008"/>
      <c r="AN27" s="1008"/>
      <c r="AO27" s="1008"/>
      <c r="AP27" s="1008"/>
      <c r="AQ27" s="1008"/>
      <c r="AR27" s="1008"/>
      <c r="AS27" s="1008"/>
      <c r="AT27" s="1008"/>
      <c r="AU27" s="1008"/>
      <c r="AV27" s="1008"/>
      <c r="AW27" s="1008"/>
      <c r="AX27" s="1008"/>
      <c r="AY27" s="1008"/>
      <c r="AZ27" s="774"/>
      <c r="BA27" s="774"/>
      <c r="BB27" s="774"/>
      <c r="BC27" s="774"/>
      <c r="BD27" s="774"/>
      <c r="BE27" s="774"/>
      <c r="BF27" s="774"/>
      <c r="BG27" s="774"/>
      <c r="BH27" s="946"/>
      <c r="BI27" s="946"/>
      <c r="BJ27" s="946"/>
      <c r="BK27" s="946"/>
      <c r="BL27" s="946"/>
      <c r="BM27" s="946"/>
      <c r="BN27" s="99">
        <v>0</v>
      </c>
    </row>
    <row r="28" spans="1:66" ht="15.75" hidden="1">
      <c r="A28" s="693">
        <v>7</v>
      </c>
      <c r="B28" s="694"/>
      <c r="C28" s="694"/>
      <c r="D28" s="695"/>
      <c r="E28" s="1008" t="s">
        <v>514</v>
      </c>
      <c r="F28" s="1008"/>
      <c r="G28" s="1008"/>
      <c r="H28" s="1008"/>
      <c r="I28" s="1008"/>
      <c r="J28" s="1008"/>
      <c r="K28" s="1008"/>
      <c r="L28" s="1008"/>
      <c r="M28" s="1008"/>
      <c r="N28" s="1008"/>
      <c r="O28" s="1008"/>
      <c r="P28" s="1008"/>
      <c r="Q28" s="1008"/>
      <c r="R28" s="1008"/>
      <c r="S28" s="1008"/>
      <c r="T28" s="1008"/>
      <c r="U28" s="1008"/>
      <c r="V28" s="1008"/>
      <c r="W28" s="1008"/>
      <c r="X28" s="1008"/>
      <c r="Y28" s="1008"/>
      <c r="Z28" s="1008"/>
      <c r="AA28" s="1008"/>
      <c r="AB28" s="1008"/>
      <c r="AC28" s="1008"/>
      <c r="AD28" s="1008"/>
      <c r="AE28" s="1008"/>
      <c r="AF28" s="1008"/>
      <c r="AG28" s="1008"/>
      <c r="AH28" s="1008"/>
      <c r="AI28" s="1008"/>
      <c r="AJ28" s="1008"/>
      <c r="AK28" s="1008"/>
      <c r="AL28" s="1008"/>
      <c r="AM28" s="1008"/>
      <c r="AN28" s="1008"/>
      <c r="AO28" s="1008"/>
      <c r="AP28" s="1008"/>
      <c r="AQ28" s="1008"/>
      <c r="AR28" s="1008"/>
      <c r="AS28" s="1008"/>
      <c r="AT28" s="1008"/>
      <c r="AU28" s="1008"/>
      <c r="AV28" s="1008"/>
      <c r="AW28" s="1008"/>
      <c r="AX28" s="1008"/>
      <c r="AY28" s="1008"/>
      <c r="AZ28" s="774"/>
      <c r="BA28" s="774"/>
      <c r="BB28" s="774"/>
      <c r="BC28" s="774"/>
      <c r="BD28" s="774"/>
      <c r="BE28" s="774"/>
      <c r="BF28" s="774"/>
      <c r="BG28" s="774"/>
      <c r="BH28" s="946"/>
      <c r="BI28" s="946"/>
      <c r="BJ28" s="946"/>
      <c r="BK28" s="946"/>
      <c r="BL28" s="946"/>
      <c r="BM28" s="946"/>
      <c r="BN28" s="99"/>
    </row>
    <row r="29" spans="1:66" ht="15.75">
      <c r="A29" s="603"/>
      <c r="B29" s="604"/>
      <c r="C29" s="604"/>
      <c r="D29" s="605"/>
      <c r="E29" s="776" t="s">
        <v>7</v>
      </c>
      <c r="F29" s="776"/>
      <c r="G29" s="776"/>
      <c r="H29" s="776"/>
      <c r="I29" s="776"/>
      <c r="J29" s="776"/>
      <c r="K29" s="776"/>
      <c r="L29" s="776"/>
      <c r="M29" s="776"/>
      <c r="N29" s="776"/>
      <c r="O29" s="776"/>
      <c r="P29" s="776"/>
      <c r="Q29" s="776"/>
      <c r="R29" s="776"/>
      <c r="S29" s="776"/>
      <c r="T29" s="776"/>
      <c r="U29" s="776"/>
      <c r="V29" s="776"/>
      <c r="W29" s="776"/>
      <c r="X29" s="776"/>
      <c r="Y29" s="776"/>
      <c r="Z29" s="776"/>
      <c r="AA29" s="776"/>
      <c r="AB29" s="776"/>
      <c r="AC29" s="776"/>
      <c r="AD29" s="776"/>
      <c r="AE29" s="776"/>
      <c r="AF29" s="776"/>
      <c r="AG29" s="776"/>
      <c r="AH29" s="776"/>
      <c r="AI29" s="776"/>
      <c r="AJ29" s="776"/>
      <c r="AK29" s="776"/>
      <c r="AL29" s="776"/>
      <c r="AM29" s="776"/>
      <c r="AN29" s="776"/>
      <c r="AO29" s="776"/>
      <c r="AP29" s="776"/>
      <c r="AQ29" s="776"/>
      <c r="AR29" s="776"/>
      <c r="AS29" s="776"/>
      <c r="AT29" s="776"/>
      <c r="AU29" s="776"/>
      <c r="AV29" s="776"/>
      <c r="AW29" s="776"/>
      <c r="AX29" s="776"/>
      <c r="AY29" s="776"/>
      <c r="AZ29" s="774"/>
      <c r="BA29" s="774"/>
      <c r="BB29" s="774"/>
      <c r="BC29" s="774"/>
      <c r="BD29" s="774"/>
      <c r="BE29" s="774"/>
      <c r="BF29" s="774"/>
      <c r="BG29" s="774"/>
      <c r="BH29" s="946"/>
      <c r="BI29" s="946"/>
      <c r="BJ29" s="946"/>
      <c r="BK29" s="946"/>
      <c r="BL29" s="946"/>
      <c r="BM29" s="946"/>
      <c r="BN29" s="100">
        <f>SUM(BN21)</f>
        <v>960000</v>
      </c>
    </row>
    <row r="30" spans="1:66" ht="15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4"/>
      <c r="BA30" s="24"/>
      <c r="BB30" s="24"/>
      <c r="BC30" s="24"/>
      <c r="BD30" s="24"/>
      <c r="BE30" s="24"/>
      <c r="BF30" s="24"/>
      <c r="BG30" s="24"/>
      <c r="BH30" s="151"/>
      <c r="BI30" s="151"/>
      <c r="BJ30" s="151"/>
      <c r="BK30" s="151"/>
      <c r="BL30" s="151"/>
      <c r="BM30" s="151"/>
      <c r="BN30" s="21"/>
    </row>
    <row r="31" spans="1:66" ht="26.25" customHeight="1">
      <c r="A31" s="608" t="s">
        <v>517</v>
      </c>
      <c r="B31" s="608"/>
      <c r="C31" s="608"/>
      <c r="D31" s="608"/>
      <c r="E31" s="608"/>
      <c r="F31" s="608"/>
      <c r="G31" s="608"/>
      <c r="H31" s="608"/>
      <c r="I31" s="608"/>
      <c r="J31" s="608"/>
      <c r="K31" s="608"/>
      <c r="L31" s="608"/>
      <c r="M31" s="608"/>
      <c r="N31" s="608"/>
      <c r="O31" s="608"/>
      <c r="P31" s="608"/>
      <c r="Q31" s="608"/>
      <c r="R31" s="608"/>
      <c r="S31" s="608"/>
      <c r="T31" s="608"/>
      <c r="U31" s="608"/>
      <c r="V31" s="608"/>
      <c r="W31" s="608"/>
      <c r="X31" s="608"/>
      <c r="Y31" s="608"/>
      <c r="Z31" s="608"/>
      <c r="AA31" s="608"/>
      <c r="AB31" s="608"/>
      <c r="AC31" s="608"/>
      <c r="AD31" s="608"/>
      <c r="AE31" s="608"/>
      <c r="AF31" s="608"/>
      <c r="AG31" s="608"/>
      <c r="AH31" s="608"/>
      <c r="AI31" s="608"/>
      <c r="AJ31" s="608"/>
      <c r="AK31" s="608"/>
      <c r="AL31" s="608"/>
      <c r="AM31" s="608"/>
      <c r="AN31" s="608"/>
      <c r="AO31" s="608"/>
      <c r="AP31" s="608"/>
      <c r="AQ31" s="608"/>
      <c r="AR31" s="608"/>
      <c r="AS31" s="608"/>
      <c r="AT31" s="608"/>
      <c r="AU31" s="608"/>
      <c r="AV31" s="608"/>
      <c r="AW31" s="608"/>
      <c r="AX31" s="608"/>
      <c r="AY31" s="608"/>
      <c r="AZ31" s="608"/>
      <c r="BA31" s="608"/>
      <c r="BB31" s="608"/>
      <c r="BC31" s="608"/>
      <c r="BD31" s="570">
        <f>BN12</f>
        <v>300000</v>
      </c>
      <c r="BE31" s="570"/>
      <c r="BF31" s="570"/>
      <c r="BG31" s="570"/>
      <c r="BH31" s="570"/>
      <c r="BI31" s="570"/>
      <c r="BJ31" s="570"/>
      <c r="BK31" s="570"/>
      <c r="BL31" s="570"/>
      <c r="BM31" s="570"/>
      <c r="BN31" s="55" t="s">
        <v>11</v>
      </c>
    </row>
    <row r="32" spans="1:66" ht="15.75">
      <c r="A32" s="608" t="s">
        <v>518</v>
      </c>
      <c r="B32" s="608"/>
      <c r="C32" s="608"/>
      <c r="D32" s="608"/>
      <c r="E32" s="608"/>
      <c r="F32" s="608"/>
      <c r="G32" s="608"/>
      <c r="H32" s="608"/>
      <c r="I32" s="608"/>
      <c r="J32" s="608"/>
      <c r="K32" s="608"/>
      <c r="L32" s="608"/>
      <c r="M32" s="608"/>
      <c r="N32" s="608"/>
      <c r="O32" s="608"/>
      <c r="P32" s="608"/>
      <c r="Q32" s="608"/>
      <c r="R32" s="608"/>
      <c r="S32" s="608"/>
      <c r="T32" s="608"/>
      <c r="U32" s="608"/>
      <c r="V32" s="608"/>
      <c r="W32" s="608"/>
      <c r="X32" s="608"/>
      <c r="Y32" s="608"/>
      <c r="Z32" s="608"/>
      <c r="AA32" s="608"/>
      <c r="AB32" s="608"/>
      <c r="AC32" s="608"/>
      <c r="AD32" s="608"/>
      <c r="AE32" s="608"/>
      <c r="AF32" s="608"/>
      <c r="AG32" s="608"/>
      <c r="AH32" s="608"/>
      <c r="AI32" s="608"/>
      <c r="AJ32" s="608"/>
      <c r="AK32" s="608"/>
      <c r="AL32" s="608"/>
      <c r="AM32" s="608"/>
      <c r="AN32" s="608"/>
      <c r="AO32" s="608"/>
      <c r="AP32" s="608"/>
      <c r="AQ32" s="608"/>
      <c r="AR32" s="608"/>
      <c r="AS32" s="608"/>
      <c r="AT32" s="608"/>
      <c r="AU32" s="608"/>
      <c r="AV32" s="608"/>
      <c r="AW32" s="608"/>
      <c r="AX32" s="608"/>
      <c r="AY32" s="608"/>
      <c r="AZ32" s="608"/>
      <c r="BA32" s="608"/>
      <c r="BB32" s="608"/>
      <c r="BC32" s="608"/>
      <c r="BD32" s="570">
        <f>BN29</f>
        <v>960000</v>
      </c>
      <c r="BE32" s="570"/>
      <c r="BF32" s="570"/>
      <c r="BG32" s="570"/>
      <c r="BH32" s="570"/>
      <c r="BI32" s="570"/>
      <c r="BJ32" s="570"/>
      <c r="BK32" s="570"/>
      <c r="BL32" s="570"/>
      <c r="BM32" s="570"/>
      <c r="BN32" s="55" t="s">
        <v>11</v>
      </c>
    </row>
    <row r="34" spans="1:66" ht="27" customHeight="1">
      <c r="A34" s="567" t="s">
        <v>631</v>
      </c>
      <c r="B34" s="567"/>
      <c r="C34" s="567"/>
      <c r="D34" s="567"/>
      <c r="E34" s="567"/>
      <c r="F34" s="567"/>
      <c r="G34" s="567"/>
      <c r="H34" s="567"/>
      <c r="I34" s="567"/>
      <c r="J34" s="567"/>
      <c r="K34" s="567"/>
      <c r="L34" s="567"/>
      <c r="M34" s="567"/>
      <c r="N34" s="567"/>
      <c r="O34" s="567"/>
      <c r="P34" s="567"/>
      <c r="Q34" s="567"/>
      <c r="R34" s="567"/>
      <c r="S34" s="567"/>
      <c r="T34" s="567"/>
      <c r="U34" s="567"/>
      <c r="V34" s="567"/>
      <c r="W34" s="567"/>
      <c r="X34" s="567"/>
      <c r="Y34" s="567"/>
      <c r="Z34" s="567"/>
      <c r="AA34" s="567"/>
      <c r="AB34" s="567"/>
      <c r="AC34" s="567"/>
      <c r="AD34" s="567"/>
      <c r="AE34" s="567"/>
      <c r="AF34" s="567"/>
      <c r="AG34" s="567"/>
      <c r="AH34" s="567"/>
      <c r="AI34" s="567"/>
      <c r="AJ34" s="567"/>
      <c r="AK34" s="567"/>
      <c r="AL34" s="567"/>
      <c r="AM34" s="567"/>
      <c r="AN34" s="567"/>
      <c r="AO34" s="567"/>
      <c r="AP34" s="567"/>
      <c r="AQ34" s="567"/>
      <c r="AR34" s="567"/>
      <c r="AS34" s="567"/>
      <c r="AT34" s="567"/>
      <c r="AU34" s="567"/>
      <c r="AV34" s="567"/>
      <c r="AW34" s="567"/>
      <c r="AX34" s="567"/>
      <c r="AY34" s="567"/>
      <c r="AZ34" s="567"/>
      <c r="BA34" s="567"/>
      <c r="BB34" s="567"/>
      <c r="BC34" s="567"/>
      <c r="BD34" s="567"/>
      <c r="BE34" s="567"/>
      <c r="BF34" s="567"/>
      <c r="BG34" s="567"/>
      <c r="BH34" s="567"/>
      <c r="BI34" s="567"/>
      <c r="BJ34" s="567"/>
      <c r="BK34" s="567"/>
      <c r="BL34" s="567"/>
      <c r="BM34" s="567"/>
      <c r="BN34" s="567"/>
    </row>
    <row r="35" spans="1:66" ht="23.25" customHeight="1">
      <c r="A35" s="567" t="s">
        <v>632</v>
      </c>
      <c r="B35" s="567"/>
      <c r="C35" s="567"/>
      <c r="D35" s="567"/>
      <c r="E35" s="567"/>
      <c r="F35" s="567"/>
      <c r="G35" s="567"/>
      <c r="H35" s="567"/>
      <c r="I35" s="567"/>
      <c r="J35" s="567"/>
      <c r="K35" s="567"/>
      <c r="L35" s="567"/>
      <c r="M35" s="567"/>
      <c r="N35" s="567"/>
      <c r="O35" s="567"/>
      <c r="P35" s="567"/>
      <c r="Q35" s="567"/>
      <c r="R35" s="567"/>
      <c r="S35" s="567"/>
      <c r="T35" s="567"/>
      <c r="U35" s="567"/>
      <c r="V35" s="567"/>
      <c r="W35" s="567"/>
      <c r="X35" s="567"/>
      <c r="Y35" s="567"/>
      <c r="Z35" s="567"/>
      <c r="AA35" s="567"/>
      <c r="AB35" s="567"/>
      <c r="AC35" s="567"/>
      <c r="AD35" s="567"/>
      <c r="AE35" s="567"/>
      <c r="AF35" s="567"/>
      <c r="AG35" s="567"/>
      <c r="AH35" s="567"/>
      <c r="AI35" s="567"/>
      <c r="AJ35" s="567"/>
      <c r="AK35" s="567"/>
      <c r="AL35" s="567"/>
      <c r="AM35" s="567"/>
      <c r="AN35" s="567"/>
      <c r="AO35" s="567"/>
      <c r="AP35" s="567"/>
      <c r="AQ35" s="567"/>
      <c r="AR35" s="567"/>
      <c r="AS35" s="567"/>
      <c r="AT35" s="567"/>
      <c r="AU35" s="567"/>
      <c r="AV35" s="567"/>
      <c r="AW35" s="567"/>
      <c r="AX35" s="567"/>
      <c r="AY35" s="567"/>
      <c r="AZ35" s="567"/>
      <c r="BA35" s="567"/>
      <c r="BB35" s="567"/>
      <c r="BC35" s="567"/>
      <c r="BD35" s="567"/>
      <c r="BE35" s="567"/>
      <c r="BF35" s="567"/>
      <c r="BG35" s="567"/>
      <c r="BH35" s="567"/>
      <c r="BI35" s="567"/>
      <c r="BJ35" s="567"/>
      <c r="BK35" s="567"/>
      <c r="BL35" s="567"/>
      <c r="BM35" s="567"/>
      <c r="BN35" s="567"/>
    </row>
    <row r="36" spans="1:66" ht="38.25" customHeight="1">
      <c r="A36" s="567" t="s">
        <v>633</v>
      </c>
      <c r="B36" s="567"/>
      <c r="C36" s="567"/>
      <c r="D36" s="567"/>
      <c r="E36" s="567"/>
      <c r="F36" s="567"/>
      <c r="G36" s="567"/>
      <c r="H36" s="567"/>
      <c r="I36" s="567"/>
      <c r="J36" s="567"/>
      <c r="K36" s="567"/>
      <c r="L36" s="567"/>
      <c r="M36" s="567"/>
      <c r="N36" s="567"/>
      <c r="O36" s="567"/>
      <c r="P36" s="567"/>
      <c r="Q36" s="567"/>
      <c r="R36" s="567"/>
      <c r="S36" s="567"/>
      <c r="T36" s="567"/>
      <c r="U36" s="567"/>
      <c r="V36" s="567"/>
      <c r="W36" s="567"/>
      <c r="X36" s="567"/>
      <c r="Y36" s="567"/>
      <c r="Z36" s="567"/>
      <c r="AA36" s="567"/>
      <c r="AB36" s="567"/>
      <c r="AC36" s="567"/>
      <c r="AD36" s="567"/>
      <c r="AE36" s="567"/>
      <c r="AF36" s="567"/>
      <c r="AG36" s="567"/>
      <c r="AH36" s="567"/>
      <c r="AI36" s="567"/>
      <c r="AJ36" s="567"/>
      <c r="AK36" s="567"/>
      <c r="AL36" s="567"/>
      <c r="AM36" s="567"/>
      <c r="AN36" s="567"/>
      <c r="AO36" s="567"/>
      <c r="AP36" s="567"/>
      <c r="AQ36" s="567"/>
      <c r="AR36" s="567"/>
      <c r="AS36" s="567"/>
      <c r="AT36" s="567"/>
      <c r="AU36" s="567"/>
      <c r="AV36" s="567"/>
      <c r="AW36" s="567"/>
      <c r="AX36" s="567"/>
      <c r="AY36" s="567"/>
      <c r="AZ36" s="567"/>
      <c r="BA36" s="567"/>
      <c r="BB36" s="567"/>
      <c r="BC36" s="567"/>
      <c r="BD36" s="567"/>
      <c r="BE36" s="567"/>
      <c r="BF36" s="567"/>
      <c r="BG36" s="567"/>
      <c r="BH36" s="567"/>
      <c r="BI36" s="567"/>
      <c r="BJ36" s="567"/>
      <c r="BK36" s="567"/>
      <c r="BL36" s="567"/>
      <c r="BM36" s="567"/>
      <c r="BN36" s="567"/>
    </row>
    <row r="37" spans="1:66" ht="77.25" customHeight="1">
      <c r="A37" s="567" t="s">
        <v>634</v>
      </c>
      <c r="B37" s="567"/>
      <c r="C37" s="567"/>
      <c r="D37" s="567"/>
      <c r="E37" s="567"/>
      <c r="F37" s="567"/>
      <c r="G37" s="567"/>
      <c r="H37" s="567"/>
      <c r="I37" s="567"/>
      <c r="J37" s="567"/>
      <c r="K37" s="567"/>
      <c r="L37" s="567"/>
      <c r="M37" s="567"/>
      <c r="N37" s="567"/>
      <c r="O37" s="567"/>
      <c r="P37" s="567"/>
      <c r="Q37" s="567"/>
      <c r="R37" s="567"/>
      <c r="S37" s="567"/>
      <c r="T37" s="567"/>
      <c r="U37" s="567"/>
      <c r="V37" s="567"/>
      <c r="W37" s="567"/>
      <c r="X37" s="567"/>
      <c r="Y37" s="567"/>
      <c r="Z37" s="567"/>
      <c r="AA37" s="567"/>
      <c r="AB37" s="567"/>
      <c r="AC37" s="567"/>
      <c r="AD37" s="567"/>
      <c r="AE37" s="567"/>
      <c r="AF37" s="567"/>
      <c r="AG37" s="567"/>
      <c r="AH37" s="567"/>
      <c r="AI37" s="567"/>
      <c r="AJ37" s="567"/>
      <c r="AK37" s="567"/>
      <c r="AL37" s="567"/>
      <c r="AM37" s="567"/>
      <c r="AN37" s="567"/>
      <c r="AO37" s="567"/>
      <c r="AP37" s="567"/>
      <c r="AQ37" s="567"/>
      <c r="AR37" s="567"/>
      <c r="AS37" s="567"/>
      <c r="AT37" s="567"/>
      <c r="AU37" s="567"/>
      <c r="AV37" s="567"/>
      <c r="AW37" s="567"/>
      <c r="AX37" s="567"/>
      <c r="AY37" s="567"/>
      <c r="AZ37" s="567"/>
      <c r="BA37" s="567"/>
      <c r="BB37" s="567"/>
      <c r="BC37" s="567"/>
      <c r="BD37" s="567"/>
      <c r="BE37" s="567"/>
      <c r="BF37" s="567"/>
      <c r="BG37" s="567"/>
      <c r="BH37" s="567"/>
      <c r="BI37" s="567"/>
      <c r="BJ37" s="567"/>
      <c r="BK37" s="567"/>
      <c r="BL37" s="567"/>
      <c r="BM37" s="567"/>
      <c r="BN37" s="567"/>
    </row>
    <row r="38" spans="1:66" ht="36.75" customHeight="1">
      <c r="A38" s="567" t="s">
        <v>635</v>
      </c>
      <c r="B38" s="567"/>
      <c r="C38" s="567"/>
      <c r="D38" s="567"/>
      <c r="E38" s="567"/>
      <c r="F38" s="567"/>
      <c r="G38" s="567"/>
      <c r="H38" s="567"/>
      <c r="I38" s="567"/>
      <c r="J38" s="567"/>
      <c r="K38" s="567"/>
      <c r="L38" s="567"/>
      <c r="M38" s="567"/>
      <c r="N38" s="567"/>
      <c r="O38" s="567"/>
      <c r="P38" s="567"/>
      <c r="Q38" s="567"/>
      <c r="R38" s="567"/>
      <c r="S38" s="567"/>
      <c r="T38" s="567"/>
      <c r="U38" s="567"/>
      <c r="V38" s="567"/>
      <c r="W38" s="567"/>
      <c r="X38" s="567"/>
      <c r="Y38" s="567"/>
      <c r="Z38" s="567"/>
      <c r="AA38" s="567"/>
      <c r="AB38" s="567"/>
      <c r="AC38" s="567"/>
      <c r="AD38" s="567"/>
      <c r="AE38" s="567"/>
      <c r="AF38" s="567"/>
      <c r="AG38" s="567"/>
      <c r="AH38" s="567"/>
      <c r="AI38" s="567"/>
      <c r="AJ38" s="567"/>
      <c r="AK38" s="567"/>
      <c r="AL38" s="567"/>
      <c r="AM38" s="567"/>
      <c r="AN38" s="567"/>
      <c r="AO38" s="567"/>
      <c r="AP38" s="567"/>
      <c r="AQ38" s="567"/>
      <c r="AR38" s="567"/>
      <c r="AS38" s="567"/>
      <c r="AT38" s="567"/>
      <c r="AU38" s="567"/>
      <c r="AV38" s="567"/>
      <c r="AW38" s="567"/>
      <c r="AX38" s="567"/>
      <c r="AY38" s="567"/>
      <c r="AZ38" s="567"/>
      <c r="BA38" s="567"/>
      <c r="BB38" s="567"/>
      <c r="BC38" s="567"/>
      <c r="BD38" s="567"/>
      <c r="BE38" s="567"/>
      <c r="BF38" s="567"/>
      <c r="BG38" s="567"/>
      <c r="BH38" s="567"/>
      <c r="BI38" s="567"/>
      <c r="BJ38" s="567"/>
      <c r="BK38" s="567"/>
      <c r="BL38" s="567"/>
      <c r="BM38" s="567"/>
      <c r="BN38" s="567"/>
    </row>
    <row r="39" spans="1:66" ht="12.75">
      <c r="A39" s="567"/>
      <c r="B39" s="567"/>
      <c r="C39" s="567"/>
      <c r="D39" s="567"/>
      <c r="E39" s="567"/>
      <c r="F39" s="567"/>
      <c r="G39" s="567"/>
      <c r="H39" s="567"/>
      <c r="I39" s="567"/>
      <c r="J39" s="567"/>
      <c r="K39" s="567"/>
      <c r="L39" s="567"/>
      <c r="M39" s="567"/>
      <c r="N39" s="567"/>
      <c r="O39" s="567"/>
      <c r="P39" s="567"/>
      <c r="Q39" s="567"/>
      <c r="R39" s="567"/>
      <c r="S39" s="567"/>
      <c r="T39" s="567"/>
      <c r="U39" s="567"/>
      <c r="V39" s="567"/>
      <c r="W39" s="567"/>
      <c r="X39" s="567"/>
      <c r="Y39" s="567"/>
      <c r="Z39" s="567"/>
      <c r="AA39" s="567"/>
      <c r="AB39" s="567"/>
      <c r="AC39" s="567"/>
      <c r="AD39" s="567"/>
      <c r="AE39" s="567"/>
      <c r="AF39" s="567"/>
      <c r="AG39" s="567"/>
      <c r="AH39" s="567"/>
      <c r="AI39" s="567"/>
      <c r="AJ39" s="567"/>
      <c r="AK39" s="567"/>
      <c r="AL39" s="567"/>
      <c r="AM39" s="567"/>
      <c r="AN39" s="567"/>
      <c r="AO39" s="567"/>
      <c r="AP39" s="567"/>
      <c r="AQ39" s="567"/>
      <c r="AR39" s="567"/>
      <c r="AS39" s="567"/>
      <c r="AT39" s="567"/>
      <c r="AU39" s="567"/>
      <c r="AV39" s="567"/>
      <c r="AW39" s="567"/>
      <c r="AX39" s="567"/>
      <c r="AY39" s="567"/>
      <c r="AZ39" s="567"/>
      <c r="BA39" s="567"/>
      <c r="BB39" s="567"/>
      <c r="BC39" s="567"/>
      <c r="BD39" s="567"/>
      <c r="BE39" s="567"/>
      <c r="BF39" s="567"/>
      <c r="BG39" s="567"/>
      <c r="BH39" s="567"/>
      <c r="BI39" s="567"/>
      <c r="BJ39" s="567"/>
      <c r="BK39" s="567"/>
      <c r="BL39" s="567"/>
      <c r="BM39" s="567"/>
      <c r="BN39" s="567"/>
    </row>
    <row r="40" spans="1:66" ht="12.75">
      <c r="A40" s="567"/>
      <c r="B40" s="567"/>
      <c r="C40" s="567"/>
      <c r="D40" s="567"/>
      <c r="E40" s="567"/>
      <c r="F40" s="567"/>
      <c r="G40" s="567"/>
      <c r="H40" s="567"/>
      <c r="I40" s="567"/>
      <c r="J40" s="567"/>
      <c r="K40" s="567"/>
      <c r="L40" s="567"/>
      <c r="M40" s="567"/>
      <c r="N40" s="567"/>
      <c r="O40" s="567"/>
      <c r="P40" s="567"/>
      <c r="Q40" s="567"/>
      <c r="R40" s="567"/>
      <c r="S40" s="567"/>
      <c r="T40" s="567"/>
      <c r="U40" s="567"/>
      <c r="V40" s="567"/>
      <c r="W40" s="567"/>
      <c r="X40" s="567"/>
      <c r="Y40" s="567"/>
      <c r="Z40" s="567"/>
      <c r="AA40" s="567"/>
      <c r="AB40" s="567"/>
      <c r="AC40" s="567"/>
      <c r="AD40" s="567"/>
      <c r="AE40" s="567"/>
      <c r="AF40" s="567"/>
      <c r="AG40" s="567"/>
      <c r="AH40" s="567"/>
      <c r="AI40" s="567"/>
      <c r="AJ40" s="567"/>
      <c r="AK40" s="567"/>
      <c r="AL40" s="567"/>
      <c r="AM40" s="567"/>
      <c r="AN40" s="567"/>
      <c r="AO40" s="567"/>
      <c r="AP40" s="567"/>
      <c r="AQ40" s="567"/>
      <c r="AR40" s="567"/>
      <c r="AS40" s="567"/>
      <c r="AT40" s="567"/>
      <c r="AU40" s="567"/>
      <c r="AV40" s="567"/>
      <c r="AW40" s="567"/>
      <c r="AX40" s="567"/>
      <c r="AY40" s="567"/>
      <c r="AZ40" s="567"/>
      <c r="BA40" s="567"/>
      <c r="BB40" s="567"/>
      <c r="BC40" s="567"/>
      <c r="BD40" s="567"/>
      <c r="BE40" s="567"/>
      <c r="BF40" s="567"/>
      <c r="BG40" s="567"/>
      <c r="BH40" s="567"/>
      <c r="BI40" s="567"/>
      <c r="BJ40" s="567"/>
      <c r="BK40" s="567"/>
      <c r="BL40" s="567"/>
      <c r="BM40" s="567"/>
      <c r="BN40" s="567"/>
    </row>
    <row r="41" spans="1:66" ht="12.75">
      <c r="A41" s="567"/>
      <c r="B41" s="567"/>
      <c r="C41" s="567"/>
      <c r="D41" s="567"/>
      <c r="E41" s="567"/>
      <c r="F41" s="567"/>
      <c r="G41" s="567"/>
      <c r="H41" s="567"/>
      <c r="I41" s="567"/>
      <c r="J41" s="567"/>
      <c r="K41" s="567"/>
      <c r="L41" s="567"/>
      <c r="M41" s="567"/>
      <c r="N41" s="567"/>
      <c r="O41" s="567"/>
      <c r="P41" s="567"/>
      <c r="Q41" s="567"/>
      <c r="R41" s="567"/>
      <c r="S41" s="567"/>
      <c r="T41" s="567"/>
      <c r="U41" s="567"/>
      <c r="V41" s="567"/>
      <c r="W41" s="567"/>
      <c r="X41" s="567"/>
      <c r="Y41" s="567"/>
      <c r="Z41" s="567"/>
      <c r="AA41" s="567"/>
      <c r="AB41" s="567"/>
      <c r="AC41" s="567"/>
      <c r="AD41" s="567"/>
      <c r="AE41" s="567"/>
      <c r="AF41" s="567"/>
      <c r="AG41" s="567"/>
      <c r="AH41" s="567"/>
      <c r="AI41" s="567"/>
      <c r="AJ41" s="567"/>
      <c r="AK41" s="567"/>
      <c r="AL41" s="567"/>
      <c r="AM41" s="567"/>
      <c r="AN41" s="567"/>
      <c r="AO41" s="567"/>
      <c r="AP41" s="567"/>
      <c r="AQ41" s="567"/>
      <c r="AR41" s="567"/>
      <c r="AS41" s="567"/>
      <c r="AT41" s="567"/>
      <c r="AU41" s="567"/>
      <c r="AV41" s="567"/>
      <c r="AW41" s="567"/>
      <c r="AX41" s="567"/>
      <c r="AY41" s="567"/>
      <c r="AZ41" s="567"/>
      <c r="BA41" s="567"/>
      <c r="BB41" s="567"/>
      <c r="BC41" s="567"/>
      <c r="BD41" s="567"/>
      <c r="BE41" s="567"/>
      <c r="BF41" s="567"/>
      <c r="BG41" s="567"/>
      <c r="BH41" s="567"/>
      <c r="BI41" s="567"/>
      <c r="BJ41" s="567"/>
      <c r="BK41" s="567"/>
      <c r="BL41" s="567"/>
      <c r="BM41" s="567"/>
      <c r="BN41" s="567"/>
    </row>
    <row r="42" spans="1:66" ht="12.75">
      <c r="A42" s="567"/>
      <c r="B42" s="567"/>
      <c r="C42" s="567"/>
      <c r="D42" s="567"/>
      <c r="E42" s="567"/>
      <c r="F42" s="567"/>
      <c r="G42" s="567"/>
      <c r="H42" s="567"/>
      <c r="I42" s="567"/>
      <c r="J42" s="567"/>
      <c r="K42" s="567"/>
      <c r="L42" s="567"/>
      <c r="M42" s="567"/>
      <c r="N42" s="567"/>
      <c r="O42" s="567"/>
      <c r="P42" s="567"/>
      <c r="Q42" s="567"/>
      <c r="R42" s="567"/>
      <c r="S42" s="567"/>
      <c r="T42" s="567"/>
      <c r="U42" s="567"/>
      <c r="V42" s="567"/>
      <c r="W42" s="567"/>
      <c r="X42" s="567"/>
      <c r="Y42" s="567"/>
      <c r="Z42" s="567"/>
      <c r="AA42" s="567"/>
      <c r="AB42" s="567"/>
      <c r="AC42" s="567"/>
      <c r="AD42" s="567"/>
      <c r="AE42" s="567"/>
      <c r="AF42" s="567"/>
      <c r="AG42" s="567"/>
      <c r="AH42" s="567"/>
      <c r="AI42" s="567"/>
      <c r="AJ42" s="567"/>
      <c r="AK42" s="567"/>
      <c r="AL42" s="567"/>
      <c r="AM42" s="567"/>
      <c r="AN42" s="567"/>
      <c r="AO42" s="567"/>
      <c r="AP42" s="567"/>
      <c r="AQ42" s="567"/>
      <c r="AR42" s="567"/>
      <c r="AS42" s="567"/>
      <c r="AT42" s="567"/>
      <c r="AU42" s="567"/>
      <c r="AV42" s="567"/>
      <c r="AW42" s="567"/>
      <c r="AX42" s="567"/>
      <c r="AY42" s="567"/>
      <c r="AZ42" s="567"/>
      <c r="BA42" s="567"/>
      <c r="BB42" s="567"/>
      <c r="BC42" s="567"/>
      <c r="BD42" s="567"/>
      <c r="BE42" s="567"/>
      <c r="BF42" s="567"/>
      <c r="BG42" s="567"/>
      <c r="BH42" s="567"/>
      <c r="BI42" s="567"/>
      <c r="BJ42" s="567"/>
      <c r="BK42" s="567"/>
      <c r="BL42" s="567"/>
      <c r="BM42" s="567"/>
      <c r="BN42" s="567"/>
    </row>
    <row r="43" spans="1:66" ht="12.75">
      <c r="A43" s="567"/>
      <c r="B43" s="567"/>
      <c r="C43" s="567"/>
      <c r="D43" s="567"/>
      <c r="E43" s="567"/>
      <c r="F43" s="567"/>
      <c r="G43" s="567"/>
      <c r="H43" s="567"/>
      <c r="I43" s="567"/>
      <c r="J43" s="567"/>
      <c r="K43" s="567"/>
      <c r="L43" s="567"/>
      <c r="M43" s="567"/>
      <c r="N43" s="567"/>
      <c r="O43" s="567"/>
      <c r="P43" s="567"/>
      <c r="Q43" s="567"/>
      <c r="R43" s="567"/>
      <c r="S43" s="567"/>
      <c r="T43" s="567"/>
      <c r="U43" s="567"/>
      <c r="V43" s="567"/>
      <c r="W43" s="567"/>
      <c r="X43" s="567"/>
      <c r="Y43" s="567"/>
      <c r="Z43" s="567"/>
      <c r="AA43" s="567"/>
      <c r="AB43" s="567"/>
      <c r="AC43" s="567"/>
      <c r="AD43" s="567"/>
      <c r="AE43" s="567"/>
      <c r="AF43" s="567"/>
      <c r="AG43" s="567"/>
      <c r="AH43" s="567"/>
      <c r="AI43" s="567"/>
      <c r="AJ43" s="567"/>
      <c r="AK43" s="567"/>
      <c r="AL43" s="567"/>
      <c r="AM43" s="567"/>
      <c r="AN43" s="567"/>
      <c r="AO43" s="567"/>
      <c r="AP43" s="567"/>
      <c r="AQ43" s="567"/>
      <c r="AR43" s="567"/>
      <c r="AS43" s="567"/>
      <c r="AT43" s="567"/>
      <c r="AU43" s="567"/>
      <c r="AV43" s="567"/>
      <c r="AW43" s="567"/>
      <c r="AX43" s="567"/>
      <c r="AY43" s="567"/>
      <c r="AZ43" s="567"/>
      <c r="BA43" s="567"/>
      <c r="BB43" s="567"/>
      <c r="BC43" s="567"/>
      <c r="BD43" s="567"/>
      <c r="BE43" s="567"/>
      <c r="BF43" s="567"/>
      <c r="BG43" s="567"/>
      <c r="BH43" s="567"/>
      <c r="BI43" s="567"/>
      <c r="BJ43" s="567"/>
      <c r="BK43" s="567"/>
      <c r="BL43" s="567"/>
      <c r="BM43" s="567"/>
      <c r="BN43" s="567"/>
    </row>
    <row r="44" spans="1:66" ht="12.75">
      <c r="A44" s="567"/>
      <c r="B44" s="567"/>
      <c r="C44" s="567"/>
      <c r="D44" s="567"/>
      <c r="E44" s="567"/>
      <c r="F44" s="567"/>
      <c r="G44" s="567"/>
      <c r="H44" s="567"/>
      <c r="I44" s="567"/>
      <c r="J44" s="567"/>
      <c r="K44" s="567"/>
      <c r="L44" s="567"/>
      <c r="M44" s="567"/>
      <c r="N44" s="567"/>
      <c r="O44" s="567"/>
      <c r="P44" s="567"/>
      <c r="Q44" s="567"/>
      <c r="R44" s="567"/>
      <c r="S44" s="567"/>
      <c r="T44" s="567"/>
      <c r="U44" s="567"/>
      <c r="V44" s="567"/>
      <c r="W44" s="567"/>
      <c r="X44" s="567"/>
      <c r="Y44" s="567"/>
      <c r="Z44" s="567"/>
      <c r="AA44" s="567"/>
      <c r="AB44" s="567"/>
      <c r="AC44" s="567"/>
      <c r="AD44" s="567"/>
      <c r="AE44" s="567"/>
      <c r="AF44" s="567"/>
      <c r="AG44" s="567"/>
      <c r="AH44" s="567"/>
      <c r="AI44" s="567"/>
      <c r="AJ44" s="567"/>
      <c r="AK44" s="567"/>
      <c r="AL44" s="567"/>
      <c r="AM44" s="567"/>
      <c r="AN44" s="567"/>
      <c r="AO44" s="567"/>
      <c r="AP44" s="567"/>
      <c r="AQ44" s="567"/>
      <c r="AR44" s="567"/>
      <c r="AS44" s="567"/>
      <c r="AT44" s="567"/>
      <c r="AU44" s="567"/>
      <c r="AV44" s="567"/>
      <c r="AW44" s="567"/>
      <c r="AX44" s="567"/>
      <c r="AY44" s="567"/>
      <c r="AZ44" s="567"/>
      <c r="BA44" s="567"/>
      <c r="BB44" s="567"/>
      <c r="BC44" s="567"/>
      <c r="BD44" s="567"/>
      <c r="BE44" s="567"/>
      <c r="BF44" s="567"/>
      <c r="BG44" s="567"/>
      <c r="BH44" s="567"/>
      <c r="BI44" s="567"/>
      <c r="BJ44" s="567"/>
      <c r="BK44" s="567"/>
      <c r="BL44" s="567"/>
      <c r="BM44" s="567"/>
      <c r="BN44" s="567"/>
    </row>
    <row r="45" spans="1:66" ht="12.75">
      <c r="A45" s="567"/>
      <c r="B45" s="567"/>
      <c r="C45" s="567"/>
      <c r="D45" s="567"/>
      <c r="E45" s="567"/>
      <c r="F45" s="567"/>
      <c r="G45" s="567"/>
      <c r="H45" s="567"/>
      <c r="I45" s="567"/>
      <c r="J45" s="567"/>
      <c r="K45" s="567"/>
      <c r="L45" s="567"/>
      <c r="M45" s="567"/>
      <c r="N45" s="567"/>
      <c r="O45" s="567"/>
      <c r="P45" s="567"/>
      <c r="Q45" s="567"/>
      <c r="R45" s="567"/>
      <c r="S45" s="567"/>
      <c r="T45" s="567"/>
      <c r="U45" s="567"/>
      <c r="V45" s="567"/>
      <c r="W45" s="567"/>
      <c r="X45" s="567"/>
      <c r="Y45" s="567"/>
      <c r="Z45" s="567"/>
      <c r="AA45" s="567"/>
      <c r="AB45" s="567"/>
      <c r="AC45" s="567"/>
      <c r="AD45" s="567"/>
      <c r="AE45" s="567"/>
      <c r="AF45" s="567"/>
      <c r="AG45" s="567"/>
      <c r="AH45" s="567"/>
      <c r="AI45" s="567"/>
      <c r="AJ45" s="567"/>
      <c r="AK45" s="567"/>
      <c r="AL45" s="567"/>
      <c r="AM45" s="567"/>
      <c r="AN45" s="567"/>
      <c r="AO45" s="567"/>
      <c r="AP45" s="567"/>
      <c r="AQ45" s="567"/>
      <c r="AR45" s="567"/>
      <c r="AS45" s="567"/>
      <c r="AT45" s="567"/>
      <c r="AU45" s="567"/>
      <c r="AV45" s="567"/>
      <c r="AW45" s="567"/>
      <c r="AX45" s="567"/>
      <c r="AY45" s="567"/>
      <c r="AZ45" s="567"/>
      <c r="BA45" s="567"/>
      <c r="BB45" s="567"/>
      <c r="BC45" s="567"/>
      <c r="BD45" s="567"/>
      <c r="BE45" s="567"/>
      <c r="BF45" s="567"/>
      <c r="BG45" s="567"/>
      <c r="BH45" s="567"/>
      <c r="BI45" s="567"/>
      <c r="BJ45" s="567"/>
      <c r="BK45" s="567"/>
      <c r="BL45" s="567"/>
      <c r="BM45" s="567"/>
      <c r="BN45" s="567"/>
    </row>
    <row r="46" spans="1:66" ht="12.75">
      <c r="A46" s="567"/>
      <c r="B46" s="567"/>
      <c r="C46" s="567"/>
      <c r="D46" s="567"/>
      <c r="E46" s="567"/>
      <c r="F46" s="567"/>
      <c r="G46" s="567"/>
      <c r="H46" s="567"/>
      <c r="I46" s="567"/>
      <c r="J46" s="567"/>
      <c r="K46" s="567"/>
      <c r="L46" s="567"/>
      <c r="M46" s="567"/>
      <c r="N46" s="567"/>
      <c r="O46" s="567"/>
      <c r="P46" s="567"/>
      <c r="Q46" s="567"/>
      <c r="R46" s="567"/>
      <c r="S46" s="567"/>
      <c r="T46" s="567"/>
      <c r="U46" s="567"/>
      <c r="V46" s="567"/>
      <c r="W46" s="567"/>
      <c r="X46" s="567"/>
      <c r="Y46" s="567"/>
      <c r="Z46" s="567"/>
      <c r="AA46" s="567"/>
      <c r="AB46" s="567"/>
      <c r="AC46" s="567"/>
      <c r="AD46" s="567"/>
      <c r="AE46" s="567"/>
      <c r="AF46" s="567"/>
      <c r="AG46" s="567"/>
      <c r="AH46" s="567"/>
      <c r="AI46" s="567"/>
      <c r="AJ46" s="567"/>
      <c r="AK46" s="567"/>
      <c r="AL46" s="567"/>
      <c r="AM46" s="567"/>
      <c r="AN46" s="567"/>
      <c r="AO46" s="567"/>
      <c r="AP46" s="567"/>
      <c r="AQ46" s="567"/>
      <c r="AR46" s="567"/>
      <c r="AS46" s="567"/>
      <c r="AT46" s="567"/>
      <c r="AU46" s="567"/>
      <c r="AV46" s="567"/>
      <c r="AW46" s="567"/>
      <c r="AX46" s="567"/>
      <c r="AY46" s="567"/>
      <c r="AZ46" s="567"/>
      <c r="BA46" s="567"/>
      <c r="BB46" s="567"/>
      <c r="BC46" s="567"/>
      <c r="BD46" s="567"/>
      <c r="BE46" s="567"/>
      <c r="BF46" s="567"/>
      <c r="BG46" s="567"/>
      <c r="BH46" s="567"/>
      <c r="BI46" s="567"/>
      <c r="BJ46" s="567"/>
      <c r="BK46" s="567"/>
      <c r="BL46" s="567"/>
      <c r="BM46" s="567"/>
      <c r="BN46" s="567"/>
    </row>
    <row r="47" spans="1:66" ht="12.75">
      <c r="A47" s="567"/>
      <c r="B47" s="567"/>
      <c r="C47" s="567"/>
      <c r="D47" s="567"/>
      <c r="E47" s="567"/>
      <c r="F47" s="567"/>
      <c r="G47" s="567"/>
      <c r="H47" s="567"/>
      <c r="I47" s="567"/>
      <c r="J47" s="567"/>
      <c r="K47" s="567"/>
      <c r="L47" s="567"/>
      <c r="M47" s="567"/>
      <c r="N47" s="567"/>
      <c r="O47" s="567"/>
      <c r="P47" s="567"/>
      <c r="Q47" s="567"/>
      <c r="R47" s="567"/>
      <c r="S47" s="567"/>
      <c r="T47" s="567"/>
      <c r="U47" s="567"/>
      <c r="V47" s="567"/>
      <c r="W47" s="567"/>
      <c r="X47" s="567"/>
      <c r="Y47" s="567"/>
      <c r="Z47" s="567"/>
      <c r="AA47" s="567"/>
      <c r="AB47" s="567"/>
      <c r="AC47" s="567"/>
      <c r="AD47" s="567"/>
      <c r="AE47" s="567"/>
      <c r="AF47" s="567"/>
      <c r="AG47" s="567"/>
      <c r="AH47" s="567"/>
      <c r="AI47" s="567"/>
      <c r="AJ47" s="567"/>
      <c r="AK47" s="567"/>
      <c r="AL47" s="567"/>
      <c r="AM47" s="567"/>
      <c r="AN47" s="567"/>
      <c r="AO47" s="567"/>
      <c r="AP47" s="567"/>
      <c r="AQ47" s="567"/>
      <c r="AR47" s="567"/>
      <c r="AS47" s="567"/>
      <c r="AT47" s="567"/>
      <c r="AU47" s="567"/>
      <c r="AV47" s="567"/>
      <c r="AW47" s="567"/>
      <c r="AX47" s="567"/>
      <c r="AY47" s="567"/>
      <c r="AZ47" s="567"/>
      <c r="BA47" s="567"/>
      <c r="BB47" s="567"/>
      <c r="BC47" s="567"/>
      <c r="BD47" s="567"/>
      <c r="BE47" s="567"/>
      <c r="BF47" s="567"/>
      <c r="BG47" s="567"/>
      <c r="BH47" s="567"/>
      <c r="BI47" s="567"/>
      <c r="BJ47" s="567"/>
      <c r="BK47" s="567"/>
      <c r="BL47" s="567"/>
      <c r="BM47" s="567"/>
      <c r="BN47" s="567"/>
    </row>
    <row r="48" spans="1:66" ht="12.75">
      <c r="A48" s="567"/>
      <c r="B48" s="567"/>
      <c r="C48" s="567"/>
      <c r="D48" s="567"/>
      <c r="E48" s="567"/>
      <c r="F48" s="567"/>
      <c r="G48" s="567"/>
      <c r="H48" s="567"/>
      <c r="I48" s="567"/>
      <c r="J48" s="567"/>
      <c r="K48" s="567"/>
      <c r="L48" s="567"/>
      <c r="M48" s="567"/>
      <c r="N48" s="567"/>
      <c r="O48" s="567"/>
      <c r="P48" s="567"/>
      <c r="Q48" s="567"/>
      <c r="R48" s="567"/>
      <c r="S48" s="567"/>
      <c r="T48" s="567"/>
      <c r="U48" s="567"/>
      <c r="V48" s="567"/>
      <c r="W48" s="567"/>
      <c r="X48" s="567"/>
      <c r="Y48" s="567"/>
      <c r="Z48" s="567"/>
      <c r="AA48" s="567"/>
      <c r="AB48" s="567"/>
      <c r="AC48" s="567"/>
      <c r="AD48" s="567"/>
      <c r="AE48" s="567"/>
      <c r="AF48" s="567"/>
      <c r="AG48" s="567"/>
      <c r="AH48" s="567"/>
      <c r="AI48" s="567"/>
      <c r="AJ48" s="567"/>
      <c r="AK48" s="567"/>
      <c r="AL48" s="567"/>
      <c r="AM48" s="567"/>
      <c r="AN48" s="567"/>
      <c r="AO48" s="567"/>
      <c r="AP48" s="567"/>
      <c r="AQ48" s="567"/>
      <c r="AR48" s="567"/>
      <c r="AS48" s="567"/>
      <c r="AT48" s="567"/>
      <c r="AU48" s="567"/>
      <c r="AV48" s="567"/>
      <c r="AW48" s="567"/>
      <c r="AX48" s="567"/>
      <c r="AY48" s="567"/>
      <c r="AZ48" s="567"/>
      <c r="BA48" s="567"/>
      <c r="BB48" s="567"/>
      <c r="BC48" s="567"/>
      <c r="BD48" s="567"/>
      <c r="BE48" s="567"/>
      <c r="BF48" s="567"/>
      <c r="BG48" s="567"/>
      <c r="BH48" s="567"/>
      <c r="BI48" s="567"/>
      <c r="BJ48" s="567"/>
      <c r="BK48" s="567"/>
      <c r="BL48" s="567"/>
      <c r="BM48" s="567"/>
      <c r="BN48" s="567"/>
    </row>
    <row r="49" spans="1:66" ht="12.75">
      <c r="A49" s="567"/>
      <c r="B49" s="567"/>
      <c r="C49" s="567"/>
      <c r="D49" s="567"/>
      <c r="E49" s="567"/>
      <c r="F49" s="567"/>
      <c r="G49" s="567"/>
      <c r="H49" s="567"/>
      <c r="I49" s="567"/>
      <c r="J49" s="567"/>
      <c r="K49" s="567"/>
      <c r="L49" s="567"/>
      <c r="M49" s="567"/>
      <c r="N49" s="567"/>
      <c r="O49" s="567"/>
      <c r="P49" s="567"/>
      <c r="Q49" s="567"/>
      <c r="R49" s="567"/>
      <c r="S49" s="567"/>
      <c r="T49" s="567"/>
      <c r="U49" s="567"/>
      <c r="V49" s="567"/>
      <c r="W49" s="567"/>
      <c r="X49" s="567"/>
      <c r="Y49" s="567"/>
      <c r="Z49" s="567"/>
      <c r="AA49" s="567"/>
      <c r="AB49" s="567"/>
      <c r="AC49" s="567"/>
      <c r="AD49" s="567"/>
      <c r="AE49" s="567"/>
      <c r="AF49" s="567"/>
      <c r="AG49" s="567"/>
      <c r="AH49" s="567"/>
      <c r="AI49" s="567"/>
      <c r="AJ49" s="567"/>
      <c r="AK49" s="567"/>
      <c r="AL49" s="567"/>
      <c r="AM49" s="567"/>
      <c r="AN49" s="567"/>
      <c r="AO49" s="567"/>
      <c r="AP49" s="567"/>
      <c r="AQ49" s="567"/>
      <c r="AR49" s="567"/>
      <c r="AS49" s="567"/>
      <c r="AT49" s="567"/>
      <c r="AU49" s="567"/>
      <c r="AV49" s="567"/>
      <c r="AW49" s="567"/>
      <c r="AX49" s="567"/>
      <c r="AY49" s="567"/>
      <c r="AZ49" s="567"/>
      <c r="BA49" s="567"/>
      <c r="BB49" s="567"/>
      <c r="BC49" s="567"/>
      <c r="BD49" s="567"/>
      <c r="BE49" s="567"/>
      <c r="BF49" s="567"/>
      <c r="BG49" s="567"/>
      <c r="BH49" s="567"/>
      <c r="BI49" s="567"/>
      <c r="BJ49" s="567"/>
      <c r="BK49" s="567"/>
      <c r="BL49" s="567"/>
      <c r="BM49" s="567"/>
      <c r="BN49" s="567"/>
    </row>
    <row r="50" spans="1:66" ht="12.75">
      <c r="A50" s="567"/>
      <c r="B50" s="567"/>
      <c r="C50" s="567"/>
      <c r="D50" s="567"/>
      <c r="E50" s="567"/>
      <c r="F50" s="567"/>
      <c r="G50" s="567"/>
      <c r="H50" s="567"/>
      <c r="I50" s="567"/>
      <c r="J50" s="567"/>
      <c r="K50" s="567"/>
      <c r="L50" s="567"/>
      <c r="M50" s="567"/>
      <c r="N50" s="567"/>
      <c r="O50" s="567"/>
      <c r="P50" s="567"/>
      <c r="Q50" s="567"/>
      <c r="R50" s="567"/>
      <c r="S50" s="567"/>
      <c r="T50" s="567"/>
      <c r="U50" s="567"/>
      <c r="V50" s="567"/>
      <c r="W50" s="567"/>
      <c r="X50" s="567"/>
      <c r="Y50" s="567"/>
      <c r="Z50" s="567"/>
      <c r="AA50" s="567"/>
      <c r="AB50" s="567"/>
      <c r="AC50" s="567"/>
      <c r="AD50" s="567"/>
      <c r="AE50" s="567"/>
      <c r="AF50" s="567"/>
      <c r="AG50" s="567"/>
      <c r="AH50" s="567"/>
      <c r="AI50" s="567"/>
      <c r="AJ50" s="567"/>
      <c r="AK50" s="567"/>
      <c r="AL50" s="567"/>
      <c r="AM50" s="567"/>
      <c r="AN50" s="567"/>
      <c r="AO50" s="567"/>
      <c r="AP50" s="567"/>
      <c r="AQ50" s="567"/>
      <c r="AR50" s="567"/>
      <c r="AS50" s="567"/>
      <c r="AT50" s="567"/>
      <c r="AU50" s="567"/>
      <c r="AV50" s="567"/>
      <c r="AW50" s="567"/>
      <c r="AX50" s="567"/>
      <c r="AY50" s="567"/>
      <c r="AZ50" s="567"/>
      <c r="BA50" s="567"/>
      <c r="BB50" s="567"/>
      <c r="BC50" s="567"/>
      <c r="BD50" s="567"/>
      <c r="BE50" s="567"/>
      <c r="BF50" s="567"/>
      <c r="BG50" s="567"/>
      <c r="BH50" s="567"/>
      <c r="BI50" s="567"/>
      <c r="BJ50" s="567"/>
      <c r="BK50" s="567"/>
      <c r="BL50" s="567"/>
      <c r="BM50" s="567"/>
      <c r="BN50" s="567"/>
    </row>
    <row r="51" spans="1:66" ht="12.75">
      <c r="A51" s="567"/>
      <c r="B51" s="567"/>
      <c r="C51" s="567"/>
      <c r="D51" s="567"/>
      <c r="E51" s="567"/>
      <c r="F51" s="567"/>
      <c r="G51" s="567"/>
      <c r="H51" s="567"/>
      <c r="I51" s="567"/>
      <c r="J51" s="567"/>
      <c r="K51" s="567"/>
      <c r="L51" s="567"/>
      <c r="M51" s="567"/>
      <c r="N51" s="567"/>
      <c r="O51" s="567"/>
      <c r="P51" s="567"/>
      <c r="Q51" s="567"/>
      <c r="R51" s="567"/>
      <c r="S51" s="567"/>
      <c r="T51" s="567"/>
      <c r="U51" s="567"/>
      <c r="V51" s="567"/>
      <c r="W51" s="567"/>
      <c r="X51" s="567"/>
      <c r="Y51" s="567"/>
      <c r="Z51" s="567"/>
      <c r="AA51" s="567"/>
      <c r="AB51" s="567"/>
      <c r="AC51" s="567"/>
      <c r="AD51" s="567"/>
      <c r="AE51" s="567"/>
      <c r="AF51" s="567"/>
      <c r="AG51" s="567"/>
      <c r="AH51" s="567"/>
      <c r="AI51" s="567"/>
      <c r="AJ51" s="567"/>
      <c r="AK51" s="567"/>
      <c r="AL51" s="567"/>
      <c r="AM51" s="567"/>
      <c r="AN51" s="567"/>
      <c r="AO51" s="567"/>
      <c r="AP51" s="567"/>
      <c r="AQ51" s="567"/>
      <c r="AR51" s="567"/>
      <c r="AS51" s="567"/>
      <c r="AT51" s="567"/>
      <c r="AU51" s="567"/>
      <c r="AV51" s="567"/>
      <c r="AW51" s="567"/>
      <c r="AX51" s="567"/>
      <c r="AY51" s="567"/>
      <c r="AZ51" s="567"/>
      <c r="BA51" s="567"/>
      <c r="BB51" s="567"/>
      <c r="BC51" s="567"/>
      <c r="BD51" s="567"/>
      <c r="BE51" s="567"/>
      <c r="BF51" s="567"/>
      <c r="BG51" s="567"/>
      <c r="BH51" s="567"/>
      <c r="BI51" s="567"/>
      <c r="BJ51" s="567"/>
      <c r="BK51" s="567"/>
      <c r="BL51" s="567"/>
      <c r="BM51" s="567"/>
      <c r="BN51" s="567"/>
    </row>
    <row r="52" spans="1:66" ht="12.75">
      <c r="A52" s="567"/>
      <c r="B52" s="567"/>
      <c r="C52" s="567"/>
      <c r="D52" s="567"/>
      <c r="E52" s="567"/>
      <c r="F52" s="567"/>
      <c r="G52" s="567"/>
      <c r="H52" s="567"/>
      <c r="I52" s="567"/>
      <c r="J52" s="567"/>
      <c r="K52" s="567"/>
      <c r="L52" s="567"/>
      <c r="M52" s="567"/>
      <c r="N52" s="567"/>
      <c r="O52" s="567"/>
      <c r="P52" s="567"/>
      <c r="Q52" s="567"/>
      <c r="R52" s="567"/>
      <c r="S52" s="567"/>
      <c r="T52" s="567"/>
      <c r="U52" s="567"/>
      <c r="V52" s="567"/>
      <c r="W52" s="567"/>
      <c r="X52" s="567"/>
      <c r="Y52" s="567"/>
      <c r="Z52" s="567"/>
      <c r="AA52" s="567"/>
      <c r="AB52" s="567"/>
      <c r="AC52" s="567"/>
      <c r="AD52" s="567"/>
      <c r="AE52" s="567"/>
      <c r="AF52" s="567"/>
      <c r="AG52" s="567"/>
      <c r="AH52" s="567"/>
      <c r="AI52" s="567"/>
      <c r="AJ52" s="567"/>
      <c r="AK52" s="567"/>
      <c r="AL52" s="567"/>
      <c r="AM52" s="567"/>
      <c r="AN52" s="567"/>
      <c r="AO52" s="567"/>
      <c r="AP52" s="567"/>
      <c r="AQ52" s="567"/>
      <c r="AR52" s="567"/>
      <c r="AS52" s="567"/>
      <c r="AT52" s="567"/>
      <c r="AU52" s="567"/>
      <c r="AV52" s="567"/>
      <c r="AW52" s="567"/>
      <c r="AX52" s="567"/>
      <c r="AY52" s="567"/>
      <c r="AZ52" s="567"/>
      <c r="BA52" s="567"/>
      <c r="BB52" s="567"/>
      <c r="BC52" s="567"/>
      <c r="BD52" s="567"/>
      <c r="BE52" s="567"/>
      <c r="BF52" s="567"/>
      <c r="BG52" s="567"/>
      <c r="BH52" s="567"/>
      <c r="BI52" s="567"/>
      <c r="BJ52" s="567"/>
      <c r="BK52" s="567"/>
      <c r="BL52" s="567"/>
      <c r="BM52" s="567"/>
      <c r="BN52" s="567"/>
    </row>
    <row r="53" spans="1:66" ht="12.75">
      <c r="A53" s="567"/>
      <c r="B53" s="567"/>
      <c r="C53" s="567"/>
      <c r="D53" s="567"/>
      <c r="E53" s="567"/>
      <c r="F53" s="567"/>
      <c r="G53" s="567"/>
      <c r="H53" s="567"/>
      <c r="I53" s="567"/>
      <c r="J53" s="567"/>
      <c r="K53" s="567"/>
      <c r="L53" s="567"/>
      <c r="M53" s="567"/>
      <c r="N53" s="567"/>
      <c r="O53" s="567"/>
      <c r="P53" s="567"/>
      <c r="Q53" s="567"/>
      <c r="R53" s="567"/>
      <c r="S53" s="567"/>
      <c r="T53" s="567"/>
      <c r="U53" s="567"/>
      <c r="V53" s="567"/>
      <c r="W53" s="567"/>
      <c r="X53" s="567"/>
      <c r="Y53" s="567"/>
      <c r="Z53" s="567"/>
      <c r="AA53" s="567"/>
      <c r="AB53" s="567"/>
      <c r="AC53" s="567"/>
      <c r="AD53" s="567"/>
      <c r="AE53" s="567"/>
      <c r="AF53" s="567"/>
      <c r="AG53" s="567"/>
      <c r="AH53" s="567"/>
      <c r="AI53" s="567"/>
      <c r="AJ53" s="567"/>
      <c r="AK53" s="567"/>
      <c r="AL53" s="567"/>
      <c r="AM53" s="567"/>
      <c r="AN53" s="567"/>
      <c r="AO53" s="567"/>
      <c r="AP53" s="567"/>
      <c r="AQ53" s="567"/>
      <c r="AR53" s="567"/>
      <c r="AS53" s="567"/>
      <c r="AT53" s="567"/>
      <c r="AU53" s="567"/>
      <c r="AV53" s="567"/>
      <c r="AW53" s="567"/>
      <c r="AX53" s="567"/>
      <c r="AY53" s="567"/>
      <c r="AZ53" s="567"/>
      <c r="BA53" s="567"/>
      <c r="BB53" s="567"/>
      <c r="BC53" s="567"/>
      <c r="BD53" s="567"/>
      <c r="BE53" s="567"/>
      <c r="BF53" s="567"/>
      <c r="BG53" s="567"/>
      <c r="BH53" s="567"/>
      <c r="BI53" s="567"/>
      <c r="BJ53" s="567"/>
      <c r="BK53" s="567"/>
      <c r="BL53" s="567"/>
      <c r="BM53" s="567"/>
      <c r="BN53" s="567"/>
    </row>
    <row r="54" spans="1:66" ht="12.75">
      <c r="A54" s="567"/>
      <c r="B54" s="567"/>
      <c r="C54" s="567"/>
      <c r="D54" s="567"/>
      <c r="E54" s="567"/>
      <c r="F54" s="567"/>
      <c r="G54" s="567"/>
      <c r="H54" s="567"/>
      <c r="I54" s="567"/>
      <c r="J54" s="567"/>
      <c r="K54" s="567"/>
      <c r="L54" s="567"/>
      <c r="M54" s="567"/>
      <c r="N54" s="567"/>
      <c r="O54" s="567"/>
      <c r="P54" s="567"/>
      <c r="Q54" s="567"/>
      <c r="R54" s="567"/>
      <c r="S54" s="567"/>
      <c r="T54" s="567"/>
      <c r="U54" s="567"/>
      <c r="V54" s="567"/>
      <c r="W54" s="567"/>
      <c r="X54" s="567"/>
      <c r="Y54" s="567"/>
      <c r="Z54" s="567"/>
      <c r="AA54" s="567"/>
      <c r="AB54" s="567"/>
      <c r="AC54" s="567"/>
      <c r="AD54" s="567"/>
      <c r="AE54" s="567"/>
      <c r="AF54" s="567"/>
      <c r="AG54" s="567"/>
      <c r="AH54" s="567"/>
      <c r="AI54" s="567"/>
      <c r="AJ54" s="567"/>
      <c r="AK54" s="567"/>
      <c r="AL54" s="567"/>
      <c r="AM54" s="567"/>
      <c r="AN54" s="567"/>
      <c r="AO54" s="567"/>
      <c r="AP54" s="567"/>
      <c r="AQ54" s="567"/>
      <c r="AR54" s="567"/>
      <c r="AS54" s="567"/>
      <c r="AT54" s="567"/>
      <c r="AU54" s="567"/>
      <c r="AV54" s="567"/>
      <c r="AW54" s="567"/>
      <c r="AX54" s="567"/>
      <c r="AY54" s="567"/>
      <c r="AZ54" s="567"/>
      <c r="BA54" s="567"/>
      <c r="BB54" s="567"/>
      <c r="BC54" s="567"/>
      <c r="BD54" s="567"/>
      <c r="BE54" s="567"/>
      <c r="BF54" s="567"/>
      <c r="BG54" s="567"/>
      <c r="BH54" s="567"/>
      <c r="BI54" s="567"/>
      <c r="BJ54" s="567"/>
      <c r="BK54" s="567"/>
      <c r="BL54" s="567"/>
      <c r="BM54" s="567"/>
      <c r="BN54" s="567"/>
    </row>
    <row r="55" spans="1:66" ht="12.75">
      <c r="A55" s="567"/>
      <c r="B55" s="567"/>
      <c r="C55" s="567"/>
      <c r="D55" s="567"/>
      <c r="E55" s="567"/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7"/>
      <c r="T55" s="567"/>
      <c r="U55" s="567"/>
      <c r="V55" s="567"/>
      <c r="W55" s="567"/>
      <c r="X55" s="567"/>
      <c r="Y55" s="567"/>
      <c r="Z55" s="567"/>
      <c r="AA55" s="567"/>
      <c r="AB55" s="567"/>
      <c r="AC55" s="567"/>
      <c r="AD55" s="567"/>
      <c r="AE55" s="567"/>
      <c r="AF55" s="567"/>
      <c r="AG55" s="567"/>
      <c r="AH55" s="567"/>
      <c r="AI55" s="567"/>
      <c r="AJ55" s="567"/>
      <c r="AK55" s="567"/>
      <c r="AL55" s="567"/>
      <c r="AM55" s="567"/>
      <c r="AN55" s="567"/>
      <c r="AO55" s="567"/>
      <c r="AP55" s="567"/>
      <c r="AQ55" s="567"/>
      <c r="AR55" s="567"/>
      <c r="AS55" s="567"/>
      <c r="AT55" s="567"/>
      <c r="AU55" s="567"/>
      <c r="AV55" s="567"/>
      <c r="AW55" s="567"/>
      <c r="AX55" s="567"/>
      <c r="AY55" s="567"/>
      <c r="AZ55" s="567"/>
      <c r="BA55" s="567"/>
      <c r="BB55" s="567"/>
      <c r="BC55" s="567"/>
      <c r="BD55" s="567"/>
      <c r="BE55" s="567"/>
      <c r="BF55" s="567"/>
      <c r="BG55" s="567"/>
      <c r="BH55" s="567"/>
      <c r="BI55" s="567"/>
      <c r="BJ55" s="567"/>
      <c r="BK55" s="567"/>
      <c r="BL55" s="567"/>
      <c r="BM55" s="567"/>
      <c r="BN55" s="567"/>
    </row>
    <row r="56" spans="1:66" ht="12.75">
      <c r="A56" s="567"/>
      <c r="B56" s="567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7"/>
      <c r="W56" s="567"/>
      <c r="X56" s="567"/>
      <c r="Y56" s="567"/>
      <c r="Z56" s="567"/>
      <c r="AA56" s="567"/>
      <c r="AB56" s="567"/>
      <c r="AC56" s="567"/>
      <c r="AD56" s="567"/>
      <c r="AE56" s="567"/>
      <c r="AF56" s="567"/>
      <c r="AG56" s="567"/>
      <c r="AH56" s="567"/>
      <c r="AI56" s="567"/>
      <c r="AJ56" s="567"/>
      <c r="AK56" s="567"/>
      <c r="AL56" s="567"/>
      <c r="AM56" s="567"/>
      <c r="AN56" s="567"/>
      <c r="AO56" s="567"/>
      <c r="AP56" s="567"/>
      <c r="AQ56" s="567"/>
      <c r="AR56" s="567"/>
      <c r="AS56" s="567"/>
      <c r="AT56" s="567"/>
      <c r="AU56" s="567"/>
      <c r="AV56" s="567"/>
      <c r="AW56" s="567"/>
      <c r="AX56" s="567"/>
      <c r="AY56" s="567"/>
      <c r="AZ56" s="567"/>
      <c r="BA56" s="567"/>
      <c r="BB56" s="567"/>
      <c r="BC56" s="567"/>
      <c r="BD56" s="567"/>
      <c r="BE56" s="567"/>
      <c r="BF56" s="567"/>
      <c r="BG56" s="567"/>
      <c r="BH56" s="567"/>
      <c r="BI56" s="567"/>
      <c r="BJ56" s="567"/>
      <c r="BK56" s="567"/>
      <c r="BL56" s="567"/>
      <c r="BM56" s="567"/>
      <c r="BN56" s="567"/>
    </row>
    <row r="57" spans="1:66" ht="12.75">
      <c r="A57" s="567"/>
      <c r="B57" s="567"/>
      <c r="C57" s="567"/>
      <c r="D57" s="567"/>
      <c r="E57" s="567"/>
      <c r="F57" s="567"/>
      <c r="G57" s="567"/>
      <c r="H57" s="567"/>
      <c r="I57" s="567"/>
      <c r="J57" s="567"/>
      <c r="K57" s="567"/>
      <c r="L57" s="567"/>
      <c r="M57" s="567"/>
      <c r="N57" s="567"/>
      <c r="O57" s="567"/>
      <c r="P57" s="567"/>
      <c r="Q57" s="567"/>
      <c r="R57" s="567"/>
      <c r="S57" s="567"/>
      <c r="T57" s="567"/>
      <c r="U57" s="567"/>
      <c r="V57" s="567"/>
      <c r="W57" s="567"/>
      <c r="X57" s="567"/>
      <c r="Y57" s="567"/>
      <c r="Z57" s="567"/>
      <c r="AA57" s="567"/>
      <c r="AB57" s="567"/>
      <c r="AC57" s="567"/>
      <c r="AD57" s="567"/>
      <c r="AE57" s="567"/>
      <c r="AF57" s="567"/>
      <c r="AG57" s="567"/>
      <c r="AH57" s="567"/>
      <c r="AI57" s="567"/>
      <c r="AJ57" s="567"/>
      <c r="AK57" s="567"/>
      <c r="AL57" s="567"/>
      <c r="AM57" s="567"/>
      <c r="AN57" s="567"/>
      <c r="AO57" s="567"/>
      <c r="AP57" s="567"/>
      <c r="AQ57" s="567"/>
      <c r="AR57" s="567"/>
      <c r="AS57" s="567"/>
      <c r="AT57" s="567"/>
      <c r="AU57" s="567"/>
      <c r="AV57" s="567"/>
      <c r="AW57" s="567"/>
      <c r="AX57" s="567"/>
      <c r="AY57" s="567"/>
      <c r="AZ57" s="567"/>
      <c r="BA57" s="567"/>
      <c r="BB57" s="567"/>
      <c r="BC57" s="567"/>
      <c r="BD57" s="567"/>
      <c r="BE57" s="567"/>
      <c r="BF57" s="567"/>
      <c r="BG57" s="567"/>
      <c r="BH57" s="567"/>
      <c r="BI57" s="567"/>
      <c r="BJ57" s="567"/>
      <c r="BK57" s="567"/>
      <c r="BL57" s="567"/>
      <c r="BM57" s="567"/>
      <c r="BN57" s="567"/>
    </row>
    <row r="58" spans="1:66" ht="12.75">
      <c r="A58" s="567"/>
      <c r="B58" s="567"/>
      <c r="C58" s="567"/>
      <c r="D58" s="567"/>
      <c r="E58" s="567"/>
      <c r="F58" s="567"/>
      <c r="G58" s="567"/>
      <c r="H58" s="567"/>
      <c r="I58" s="567"/>
      <c r="J58" s="567"/>
      <c r="K58" s="567"/>
      <c r="L58" s="567"/>
      <c r="M58" s="567"/>
      <c r="N58" s="567"/>
      <c r="O58" s="567"/>
      <c r="P58" s="567"/>
      <c r="Q58" s="567"/>
      <c r="R58" s="567"/>
      <c r="S58" s="567"/>
      <c r="T58" s="567"/>
      <c r="U58" s="567"/>
      <c r="V58" s="567"/>
      <c r="W58" s="567"/>
      <c r="X58" s="567"/>
      <c r="Y58" s="567"/>
      <c r="Z58" s="567"/>
      <c r="AA58" s="567"/>
      <c r="AB58" s="567"/>
      <c r="AC58" s="567"/>
      <c r="AD58" s="567"/>
      <c r="AE58" s="567"/>
      <c r="AF58" s="567"/>
      <c r="AG58" s="567"/>
      <c r="AH58" s="567"/>
      <c r="AI58" s="567"/>
      <c r="AJ58" s="567"/>
      <c r="AK58" s="567"/>
      <c r="AL58" s="567"/>
      <c r="AM58" s="567"/>
      <c r="AN58" s="567"/>
      <c r="AO58" s="567"/>
      <c r="AP58" s="567"/>
      <c r="AQ58" s="567"/>
      <c r="AR58" s="567"/>
      <c r="AS58" s="567"/>
      <c r="AT58" s="567"/>
      <c r="AU58" s="567"/>
      <c r="AV58" s="567"/>
      <c r="AW58" s="567"/>
      <c r="AX58" s="567"/>
      <c r="AY58" s="567"/>
      <c r="AZ58" s="567"/>
      <c r="BA58" s="567"/>
      <c r="BB58" s="567"/>
      <c r="BC58" s="567"/>
      <c r="BD58" s="567"/>
      <c r="BE58" s="567"/>
      <c r="BF58" s="567"/>
      <c r="BG58" s="567"/>
      <c r="BH58" s="567"/>
      <c r="BI58" s="567"/>
      <c r="BJ58" s="567"/>
      <c r="BK58" s="567"/>
      <c r="BL58" s="567"/>
      <c r="BM58" s="567"/>
      <c r="BN58" s="567"/>
    </row>
    <row r="59" spans="1:66" ht="12.75">
      <c r="A59" s="567"/>
      <c r="B59" s="567"/>
      <c r="C59" s="567"/>
      <c r="D59" s="567"/>
      <c r="E59" s="567"/>
      <c r="F59" s="567"/>
      <c r="G59" s="567"/>
      <c r="H59" s="567"/>
      <c r="I59" s="567"/>
      <c r="J59" s="567"/>
      <c r="K59" s="567"/>
      <c r="L59" s="567"/>
      <c r="M59" s="567"/>
      <c r="N59" s="567"/>
      <c r="O59" s="567"/>
      <c r="P59" s="567"/>
      <c r="Q59" s="567"/>
      <c r="R59" s="567"/>
      <c r="S59" s="567"/>
      <c r="T59" s="567"/>
      <c r="U59" s="567"/>
      <c r="V59" s="567"/>
      <c r="W59" s="567"/>
      <c r="X59" s="567"/>
      <c r="Y59" s="567"/>
      <c r="Z59" s="567"/>
      <c r="AA59" s="567"/>
      <c r="AB59" s="567"/>
      <c r="AC59" s="567"/>
      <c r="AD59" s="567"/>
      <c r="AE59" s="567"/>
      <c r="AF59" s="567"/>
      <c r="AG59" s="567"/>
      <c r="AH59" s="567"/>
      <c r="AI59" s="567"/>
      <c r="AJ59" s="567"/>
      <c r="AK59" s="567"/>
      <c r="AL59" s="567"/>
      <c r="AM59" s="567"/>
      <c r="AN59" s="567"/>
      <c r="AO59" s="567"/>
      <c r="AP59" s="567"/>
      <c r="AQ59" s="567"/>
      <c r="AR59" s="567"/>
      <c r="AS59" s="567"/>
      <c r="AT59" s="567"/>
      <c r="AU59" s="567"/>
      <c r="AV59" s="567"/>
      <c r="AW59" s="567"/>
      <c r="AX59" s="567"/>
      <c r="AY59" s="567"/>
      <c r="AZ59" s="567"/>
      <c r="BA59" s="567"/>
      <c r="BB59" s="567"/>
      <c r="BC59" s="567"/>
      <c r="BD59" s="567"/>
      <c r="BE59" s="567"/>
      <c r="BF59" s="567"/>
      <c r="BG59" s="567"/>
      <c r="BH59" s="567"/>
      <c r="BI59" s="567"/>
      <c r="BJ59" s="567"/>
      <c r="BK59" s="567"/>
      <c r="BL59" s="567"/>
      <c r="BM59" s="567"/>
      <c r="BN59" s="567"/>
    </row>
    <row r="60" spans="1:66" ht="12.75">
      <c r="A60" s="567"/>
      <c r="B60" s="567"/>
      <c r="C60" s="567"/>
      <c r="D60" s="567"/>
      <c r="E60" s="567"/>
      <c r="F60" s="567"/>
      <c r="G60" s="567"/>
      <c r="H60" s="567"/>
      <c r="I60" s="567"/>
      <c r="J60" s="567"/>
      <c r="K60" s="567"/>
      <c r="L60" s="567"/>
      <c r="M60" s="567"/>
      <c r="N60" s="567"/>
      <c r="O60" s="567"/>
      <c r="P60" s="567"/>
      <c r="Q60" s="567"/>
      <c r="R60" s="567"/>
      <c r="S60" s="567"/>
      <c r="T60" s="567"/>
      <c r="U60" s="567"/>
      <c r="V60" s="567"/>
      <c r="W60" s="567"/>
      <c r="X60" s="567"/>
      <c r="Y60" s="567"/>
      <c r="Z60" s="567"/>
      <c r="AA60" s="567"/>
      <c r="AB60" s="567"/>
      <c r="AC60" s="567"/>
      <c r="AD60" s="567"/>
      <c r="AE60" s="567"/>
      <c r="AF60" s="567"/>
      <c r="AG60" s="567"/>
      <c r="AH60" s="567"/>
      <c r="AI60" s="567"/>
      <c r="AJ60" s="567"/>
      <c r="AK60" s="567"/>
      <c r="AL60" s="567"/>
      <c r="AM60" s="567"/>
      <c r="AN60" s="567"/>
      <c r="AO60" s="567"/>
      <c r="AP60" s="567"/>
      <c r="AQ60" s="567"/>
      <c r="AR60" s="567"/>
      <c r="AS60" s="567"/>
      <c r="AT60" s="567"/>
      <c r="AU60" s="567"/>
      <c r="AV60" s="567"/>
      <c r="AW60" s="567"/>
      <c r="AX60" s="567"/>
      <c r="AY60" s="567"/>
      <c r="AZ60" s="567"/>
      <c r="BA60" s="567"/>
      <c r="BB60" s="567"/>
      <c r="BC60" s="567"/>
      <c r="BD60" s="567"/>
      <c r="BE60" s="567"/>
      <c r="BF60" s="567"/>
      <c r="BG60" s="567"/>
      <c r="BH60" s="567"/>
      <c r="BI60" s="567"/>
      <c r="BJ60" s="567"/>
      <c r="BK60" s="567"/>
      <c r="BL60" s="567"/>
      <c r="BM60" s="567"/>
      <c r="BN60" s="567"/>
    </row>
    <row r="61" spans="1:66" ht="12.75">
      <c r="A61" s="567"/>
      <c r="B61" s="567"/>
      <c r="C61" s="567"/>
      <c r="D61" s="567"/>
      <c r="E61" s="567"/>
      <c r="F61" s="567"/>
      <c r="G61" s="567"/>
      <c r="H61" s="567"/>
      <c r="I61" s="567"/>
      <c r="J61" s="567"/>
      <c r="K61" s="567"/>
      <c r="L61" s="567"/>
      <c r="M61" s="567"/>
      <c r="N61" s="567"/>
      <c r="O61" s="567"/>
      <c r="P61" s="567"/>
      <c r="Q61" s="567"/>
      <c r="R61" s="567"/>
      <c r="S61" s="567"/>
      <c r="T61" s="567"/>
      <c r="U61" s="567"/>
      <c r="V61" s="567"/>
      <c r="W61" s="567"/>
      <c r="X61" s="567"/>
      <c r="Y61" s="567"/>
      <c r="Z61" s="567"/>
      <c r="AA61" s="567"/>
      <c r="AB61" s="567"/>
      <c r="AC61" s="567"/>
      <c r="AD61" s="567"/>
      <c r="AE61" s="567"/>
      <c r="AF61" s="567"/>
      <c r="AG61" s="567"/>
      <c r="AH61" s="567"/>
      <c r="AI61" s="567"/>
      <c r="AJ61" s="567"/>
      <c r="AK61" s="567"/>
      <c r="AL61" s="567"/>
      <c r="AM61" s="567"/>
      <c r="AN61" s="567"/>
      <c r="AO61" s="567"/>
      <c r="AP61" s="567"/>
      <c r="AQ61" s="567"/>
      <c r="AR61" s="567"/>
      <c r="AS61" s="567"/>
      <c r="AT61" s="567"/>
      <c r="AU61" s="567"/>
      <c r="AV61" s="567"/>
      <c r="AW61" s="567"/>
      <c r="AX61" s="567"/>
      <c r="AY61" s="567"/>
      <c r="AZ61" s="567"/>
      <c r="BA61" s="567"/>
      <c r="BB61" s="567"/>
      <c r="BC61" s="567"/>
      <c r="BD61" s="567"/>
      <c r="BE61" s="567"/>
      <c r="BF61" s="567"/>
      <c r="BG61" s="567"/>
      <c r="BH61" s="567"/>
      <c r="BI61" s="567"/>
      <c r="BJ61" s="567"/>
      <c r="BK61" s="567"/>
      <c r="BL61" s="567"/>
      <c r="BM61" s="567"/>
      <c r="BN61" s="567"/>
    </row>
    <row r="62" spans="1:66" ht="12.75">
      <c r="A62" s="567"/>
      <c r="B62" s="567"/>
      <c r="C62" s="567"/>
      <c r="D62" s="567"/>
      <c r="E62" s="567"/>
      <c r="F62" s="567"/>
      <c r="G62" s="567"/>
      <c r="H62" s="567"/>
      <c r="I62" s="567"/>
      <c r="J62" s="567"/>
      <c r="K62" s="567"/>
      <c r="L62" s="567"/>
      <c r="M62" s="567"/>
      <c r="N62" s="567"/>
      <c r="O62" s="567"/>
      <c r="P62" s="567"/>
      <c r="Q62" s="567"/>
      <c r="R62" s="567"/>
      <c r="S62" s="567"/>
      <c r="T62" s="567"/>
      <c r="U62" s="567"/>
      <c r="V62" s="567"/>
      <c r="W62" s="567"/>
      <c r="X62" s="567"/>
      <c r="Y62" s="567"/>
      <c r="Z62" s="567"/>
      <c r="AA62" s="567"/>
      <c r="AB62" s="567"/>
      <c r="AC62" s="567"/>
      <c r="AD62" s="567"/>
      <c r="AE62" s="567"/>
      <c r="AF62" s="567"/>
      <c r="AG62" s="567"/>
      <c r="AH62" s="567"/>
      <c r="AI62" s="567"/>
      <c r="AJ62" s="567"/>
      <c r="AK62" s="567"/>
      <c r="AL62" s="567"/>
      <c r="AM62" s="567"/>
      <c r="AN62" s="567"/>
      <c r="AO62" s="567"/>
      <c r="AP62" s="567"/>
      <c r="AQ62" s="567"/>
      <c r="AR62" s="567"/>
      <c r="AS62" s="567"/>
      <c r="AT62" s="567"/>
      <c r="AU62" s="567"/>
      <c r="AV62" s="567"/>
      <c r="AW62" s="567"/>
      <c r="AX62" s="567"/>
      <c r="AY62" s="567"/>
      <c r="AZ62" s="567"/>
      <c r="BA62" s="567"/>
      <c r="BB62" s="567"/>
      <c r="BC62" s="567"/>
      <c r="BD62" s="567"/>
      <c r="BE62" s="567"/>
      <c r="BF62" s="567"/>
      <c r="BG62" s="567"/>
      <c r="BH62" s="567"/>
      <c r="BI62" s="567"/>
      <c r="BJ62" s="567"/>
      <c r="BK62" s="567"/>
      <c r="BL62" s="567"/>
      <c r="BM62" s="567"/>
      <c r="BN62" s="567"/>
    </row>
  </sheetData>
  <sheetProtection/>
  <mergeCells count="105">
    <mergeCell ref="A22:D22"/>
    <mergeCell ref="E22:AY22"/>
    <mergeCell ref="AZ22:BG22"/>
    <mergeCell ref="BH22:BM22"/>
    <mergeCell ref="A2:BN2"/>
    <mergeCell ref="T4:BN4"/>
    <mergeCell ref="AI5:BN5"/>
    <mergeCell ref="A7:D8"/>
    <mergeCell ref="AU7:BC8"/>
    <mergeCell ref="BD7:BM8"/>
    <mergeCell ref="BN7:BN8"/>
    <mergeCell ref="A9:D9"/>
    <mergeCell ref="AU9:BC9"/>
    <mergeCell ref="BD9:BM9"/>
    <mergeCell ref="A10:D10"/>
    <mergeCell ref="AU10:BC10"/>
    <mergeCell ref="BD10:BM10"/>
    <mergeCell ref="S14:BN14"/>
    <mergeCell ref="A11:D11"/>
    <mergeCell ref="AU11:BC11"/>
    <mergeCell ref="BD11:BM11"/>
    <mergeCell ref="A12:D12"/>
    <mergeCell ref="AU12:BC12"/>
    <mergeCell ref="BD12:BM12"/>
    <mergeCell ref="AH15:BN15"/>
    <mergeCell ref="A17:D17"/>
    <mergeCell ref="E17:AY19"/>
    <mergeCell ref="AZ17:BG19"/>
    <mergeCell ref="BH17:BM19"/>
    <mergeCell ref="A18:D18"/>
    <mergeCell ref="A19:D19"/>
    <mergeCell ref="A20:D20"/>
    <mergeCell ref="E20:AY20"/>
    <mergeCell ref="AZ20:BG20"/>
    <mergeCell ref="BH20:BM20"/>
    <mergeCell ref="A21:D21"/>
    <mergeCell ref="E21:AY21"/>
    <mergeCell ref="AZ21:BG21"/>
    <mergeCell ref="BH21:BM21"/>
    <mergeCell ref="BH28:BM28"/>
    <mergeCell ref="A23:D23"/>
    <mergeCell ref="E23:AY23"/>
    <mergeCell ref="AZ23:BG23"/>
    <mergeCell ref="BH23:BM23"/>
    <mergeCell ref="A24:D24"/>
    <mergeCell ref="E24:AY24"/>
    <mergeCell ref="AZ24:BG24"/>
    <mergeCell ref="BH24:BM24"/>
    <mergeCell ref="A27:D27"/>
    <mergeCell ref="E29:AY29"/>
    <mergeCell ref="AZ29:BG29"/>
    <mergeCell ref="BH29:BM29"/>
    <mergeCell ref="A26:D26"/>
    <mergeCell ref="E26:AY26"/>
    <mergeCell ref="AZ26:BG26"/>
    <mergeCell ref="BH26:BM26"/>
    <mergeCell ref="A28:D28"/>
    <mergeCell ref="E28:AY28"/>
    <mergeCell ref="AZ28:BG28"/>
    <mergeCell ref="A31:BC31"/>
    <mergeCell ref="BD31:BM31"/>
    <mergeCell ref="A32:BC32"/>
    <mergeCell ref="BD32:BM32"/>
    <mergeCell ref="E7:AT8"/>
    <mergeCell ref="E9:AT9"/>
    <mergeCell ref="E10:AT10"/>
    <mergeCell ref="E11:AT11"/>
    <mergeCell ref="E12:AT12"/>
    <mergeCell ref="A29:D29"/>
    <mergeCell ref="A34:BN34"/>
    <mergeCell ref="A35:BN35"/>
    <mergeCell ref="A36:BN36"/>
    <mergeCell ref="A37:BN37"/>
    <mergeCell ref="A38:BN38"/>
    <mergeCell ref="A39:BN39"/>
    <mergeCell ref="A40:BN40"/>
    <mergeCell ref="A41:BN41"/>
    <mergeCell ref="A42:BN42"/>
    <mergeCell ref="A43:BN43"/>
    <mergeCell ref="A44:BN44"/>
    <mergeCell ref="A45:BN45"/>
    <mergeCell ref="A61:BN61"/>
    <mergeCell ref="A62:BN62"/>
    <mergeCell ref="A52:BN52"/>
    <mergeCell ref="A53:BN53"/>
    <mergeCell ref="A54:BN54"/>
    <mergeCell ref="A55:BN55"/>
    <mergeCell ref="A56:BN56"/>
    <mergeCell ref="A57:BN57"/>
    <mergeCell ref="A58:BN58"/>
    <mergeCell ref="A59:BN59"/>
    <mergeCell ref="A60:BN60"/>
    <mergeCell ref="A46:BN46"/>
    <mergeCell ref="A47:BN47"/>
    <mergeCell ref="A48:BN48"/>
    <mergeCell ref="A49:BN49"/>
    <mergeCell ref="A50:BN50"/>
    <mergeCell ref="A51:BN51"/>
    <mergeCell ref="A25:D25"/>
    <mergeCell ref="E25:AY25"/>
    <mergeCell ref="AZ25:BG25"/>
    <mergeCell ref="BH25:BM25"/>
    <mergeCell ref="E27:AY27"/>
    <mergeCell ref="AZ27:BG27"/>
    <mergeCell ref="BH27:BM27"/>
  </mergeCells>
  <printOptions horizontalCentered="1"/>
  <pageMargins left="0.7874015748031497" right="0.3937007874015748" top="0.5905511811023623" bottom="0.3937007874015748" header="0" footer="0"/>
  <pageSetup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BQ104"/>
  <sheetViews>
    <sheetView view="pageBreakPreview" zoomScaleSheetLayoutView="100" workbookViewId="0" topLeftCell="A1">
      <selection activeCell="BE24" sqref="BE24:BO24"/>
    </sheetView>
  </sheetViews>
  <sheetFormatPr defaultColWidth="1.12109375" defaultRowHeight="12.75"/>
  <cols>
    <col min="1" max="2" width="1.12109375" style="10" customWidth="1"/>
    <col min="3" max="3" width="1.625" style="10" customWidth="1"/>
    <col min="4" max="34" width="1.12109375" style="10" customWidth="1"/>
    <col min="35" max="35" width="1.875" style="10" customWidth="1"/>
    <col min="36" max="45" width="1.12109375" style="10" customWidth="1"/>
    <col min="46" max="46" width="4.00390625" style="10" customWidth="1"/>
    <col min="47" max="54" width="1.12109375" style="10" customWidth="1"/>
    <col min="55" max="55" width="3.625" style="10" customWidth="1"/>
    <col min="56" max="56" width="0.6171875" style="10" customWidth="1"/>
    <col min="57" max="66" width="1.12109375" style="10" customWidth="1"/>
    <col min="67" max="67" width="2.125" style="10" customWidth="1"/>
    <col min="68" max="68" width="15.75390625" style="10" customWidth="1"/>
    <col min="69" max="69" width="12.00390625" style="10" customWidth="1"/>
    <col min="70" max="70" width="9.375" style="10" customWidth="1"/>
    <col min="71" max="16384" width="1.12109375" style="10" customWidth="1"/>
  </cols>
  <sheetData>
    <row r="1" ht="12.75">
      <c r="BP1" s="68" t="s">
        <v>978</v>
      </c>
    </row>
    <row r="2" spans="1:68" ht="15.75">
      <c r="A2" s="569" t="s">
        <v>671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69"/>
      <c r="Z2" s="569"/>
      <c r="AA2" s="569"/>
      <c r="AB2" s="569"/>
      <c r="AC2" s="569"/>
      <c r="AD2" s="569"/>
      <c r="AE2" s="569"/>
      <c r="AF2" s="569"/>
      <c r="AG2" s="569"/>
      <c r="AH2" s="569"/>
      <c r="AI2" s="569"/>
      <c r="AJ2" s="569"/>
      <c r="AK2" s="569"/>
      <c r="AL2" s="569"/>
      <c r="AM2" s="569"/>
      <c r="AN2" s="569"/>
      <c r="AO2" s="569"/>
      <c r="AP2" s="569"/>
      <c r="AQ2" s="569"/>
      <c r="AR2" s="569"/>
      <c r="AS2" s="569"/>
      <c r="AT2" s="569"/>
      <c r="AU2" s="569"/>
      <c r="AV2" s="569"/>
      <c r="AW2" s="569"/>
      <c r="AX2" s="569"/>
      <c r="AY2" s="569"/>
      <c r="AZ2" s="569"/>
      <c r="BA2" s="569"/>
      <c r="BB2" s="569"/>
      <c r="BC2" s="569"/>
      <c r="BD2" s="569"/>
      <c r="BE2" s="569"/>
      <c r="BF2" s="569"/>
      <c r="BG2" s="569"/>
      <c r="BH2" s="569"/>
      <c r="BI2" s="569"/>
      <c r="BJ2" s="569"/>
      <c r="BK2" s="569"/>
      <c r="BL2" s="569"/>
      <c r="BM2" s="569"/>
      <c r="BN2" s="569"/>
      <c r="BO2" s="569"/>
      <c r="BP2" s="569"/>
    </row>
    <row r="3" spans="1:68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</row>
    <row r="4" spans="1:68" ht="15.75">
      <c r="A4" s="569" t="s">
        <v>672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569"/>
      <c r="S4" s="569"/>
      <c r="T4" s="569"/>
      <c r="U4" s="569"/>
      <c r="V4" s="569"/>
      <c r="W4" s="569"/>
      <c r="X4" s="569"/>
      <c r="Y4" s="569"/>
      <c r="Z4" s="569"/>
      <c r="AA4" s="569"/>
      <c r="AB4" s="569"/>
      <c r="AC4" s="569"/>
      <c r="AD4" s="569"/>
      <c r="AE4" s="569"/>
      <c r="AF4" s="569"/>
      <c r="AG4" s="569"/>
      <c r="AH4" s="569"/>
      <c r="AI4" s="569"/>
      <c r="AJ4" s="569"/>
      <c r="AK4" s="569"/>
      <c r="AL4" s="569"/>
      <c r="AM4" s="569"/>
      <c r="AN4" s="569"/>
      <c r="AO4" s="569"/>
      <c r="AP4" s="569"/>
      <c r="AQ4" s="569"/>
      <c r="AR4" s="569"/>
      <c r="AS4" s="569"/>
      <c r="AT4" s="569"/>
      <c r="AU4" s="569"/>
      <c r="AV4" s="569"/>
      <c r="AW4" s="569"/>
      <c r="AX4" s="569"/>
      <c r="AY4" s="569"/>
      <c r="AZ4" s="569"/>
      <c r="BA4" s="569"/>
      <c r="BB4" s="569"/>
      <c r="BC4" s="569"/>
      <c r="BD4" s="569"/>
      <c r="BE4" s="569"/>
      <c r="BF4" s="569"/>
      <c r="BG4" s="569"/>
      <c r="BH4" s="569"/>
      <c r="BI4" s="569"/>
      <c r="BJ4" s="569"/>
      <c r="BK4" s="569"/>
      <c r="BL4" s="569"/>
      <c r="BM4" s="569"/>
      <c r="BN4" s="569"/>
      <c r="BO4" s="569"/>
      <c r="BP4" s="569"/>
    </row>
    <row r="5" spans="1:68" ht="9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</row>
    <row r="6" spans="1:68" ht="15.75">
      <c r="A6" s="6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572">
        <v>111</v>
      </c>
      <c r="U6" s="572"/>
      <c r="V6" s="572"/>
      <c r="W6" s="572"/>
      <c r="X6" s="572"/>
      <c r="Y6" s="572"/>
      <c r="Z6" s="572"/>
      <c r="AA6" s="572"/>
      <c r="AB6" s="572"/>
      <c r="AC6" s="572"/>
      <c r="AD6" s="572"/>
      <c r="AE6" s="572"/>
      <c r="AF6" s="572"/>
      <c r="AG6" s="572"/>
      <c r="AH6" s="572"/>
      <c r="AI6" s="572"/>
      <c r="AJ6" s="572"/>
      <c r="AK6" s="572"/>
      <c r="AL6" s="572"/>
      <c r="AM6" s="572"/>
      <c r="AN6" s="572"/>
      <c r="AO6" s="572"/>
      <c r="AP6" s="572"/>
      <c r="AQ6" s="572"/>
      <c r="AR6" s="572"/>
      <c r="AS6" s="572"/>
      <c r="AT6" s="572"/>
      <c r="AU6" s="572"/>
      <c r="AV6" s="572"/>
      <c r="AW6" s="572"/>
      <c r="AX6" s="572"/>
      <c r="AY6" s="572"/>
      <c r="AZ6" s="572"/>
      <c r="BA6" s="572"/>
      <c r="BB6" s="572"/>
      <c r="BC6" s="572"/>
      <c r="BD6" s="572"/>
      <c r="BE6" s="572"/>
      <c r="BF6" s="572"/>
      <c r="BG6" s="572"/>
      <c r="BH6" s="572"/>
      <c r="BI6" s="572"/>
      <c r="BJ6" s="572"/>
      <c r="BK6" s="572"/>
      <c r="BL6" s="572"/>
      <c r="BM6" s="572"/>
      <c r="BN6" s="572"/>
      <c r="BO6" s="572"/>
      <c r="BP6" s="572"/>
    </row>
    <row r="7" spans="1:68" ht="15.75">
      <c r="A7" s="6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49"/>
      <c r="AI7" s="573" t="s">
        <v>74</v>
      </c>
      <c r="AJ7" s="573"/>
      <c r="AK7" s="573"/>
      <c r="AL7" s="573"/>
      <c r="AM7" s="573"/>
      <c r="AN7" s="573"/>
      <c r="AO7" s="573"/>
      <c r="AP7" s="573"/>
      <c r="AQ7" s="573"/>
      <c r="AR7" s="573"/>
      <c r="AS7" s="573"/>
      <c r="AT7" s="573"/>
      <c r="AU7" s="573"/>
      <c r="AV7" s="573"/>
      <c r="AW7" s="573"/>
      <c r="AX7" s="573"/>
      <c r="AY7" s="573"/>
      <c r="AZ7" s="573"/>
      <c r="BA7" s="573"/>
      <c r="BB7" s="573"/>
      <c r="BC7" s="573"/>
      <c r="BD7" s="573"/>
      <c r="BE7" s="573"/>
      <c r="BF7" s="573"/>
      <c r="BG7" s="573"/>
      <c r="BH7" s="573"/>
      <c r="BI7" s="573"/>
      <c r="BJ7" s="573"/>
      <c r="BK7" s="573"/>
      <c r="BL7" s="573"/>
      <c r="BM7" s="573"/>
      <c r="BN7" s="573"/>
      <c r="BO7" s="573"/>
      <c r="BP7" s="573"/>
    </row>
    <row r="8" spans="1:68" ht="12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</row>
    <row r="9" spans="1:68" ht="12.75">
      <c r="A9" s="461" t="s">
        <v>4</v>
      </c>
      <c r="B9" s="462"/>
      <c r="C9" s="462"/>
      <c r="D9" s="463"/>
      <c r="E9" s="461" t="s">
        <v>9</v>
      </c>
      <c r="F9" s="462"/>
      <c r="G9" s="462"/>
      <c r="H9" s="462"/>
      <c r="I9" s="462"/>
      <c r="J9" s="462"/>
      <c r="K9" s="462"/>
      <c r="L9" s="462"/>
      <c r="M9" s="462"/>
      <c r="N9" s="462"/>
      <c r="O9" s="462"/>
      <c r="P9" s="462"/>
      <c r="Q9" s="462"/>
      <c r="R9" s="462"/>
      <c r="S9" s="462"/>
      <c r="T9" s="462"/>
      <c r="U9" s="462"/>
      <c r="V9" s="462"/>
      <c r="W9" s="462"/>
      <c r="X9" s="462"/>
      <c r="Y9" s="462"/>
      <c r="Z9" s="462"/>
      <c r="AA9" s="462"/>
      <c r="AB9" s="462"/>
      <c r="AC9" s="462"/>
      <c r="AD9" s="462"/>
      <c r="AE9" s="462"/>
      <c r="AF9" s="462"/>
      <c r="AG9" s="462"/>
      <c r="AH9" s="462"/>
      <c r="AI9" s="462"/>
      <c r="AJ9" s="462"/>
      <c r="AK9" s="462"/>
      <c r="AL9" s="462"/>
      <c r="AM9" s="462"/>
      <c r="AN9" s="462"/>
      <c r="AO9" s="462"/>
      <c r="AP9" s="462"/>
      <c r="AQ9" s="462"/>
      <c r="AR9" s="462"/>
      <c r="AS9" s="462"/>
      <c r="AT9" s="462"/>
      <c r="AU9" s="462"/>
      <c r="AV9" s="462"/>
      <c r="AW9" s="462"/>
      <c r="AX9" s="462"/>
      <c r="AY9" s="462"/>
      <c r="AZ9" s="462"/>
      <c r="BA9" s="462"/>
      <c r="BB9" s="462"/>
      <c r="BC9" s="462"/>
      <c r="BD9" s="463"/>
      <c r="BE9" s="461" t="s">
        <v>22</v>
      </c>
      <c r="BF9" s="462"/>
      <c r="BG9" s="462"/>
      <c r="BH9" s="462"/>
      <c r="BI9" s="462"/>
      <c r="BJ9" s="462"/>
      <c r="BK9" s="462"/>
      <c r="BL9" s="462"/>
      <c r="BM9" s="462"/>
      <c r="BN9" s="462"/>
      <c r="BO9" s="463"/>
      <c r="BP9" s="101" t="s">
        <v>15</v>
      </c>
    </row>
    <row r="10" spans="1:68" ht="12.75">
      <c r="A10" s="577" t="s">
        <v>5</v>
      </c>
      <c r="B10" s="578"/>
      <c r="C10" s="578"/>
      <c r="D10" s="579"/>
      <c r="E10" s="577"/>
      <c r="F10" s="578"/>
      <c r="G10" s="578"/>
      <c r="H10" s="578"/>
      <c r="I10" s="578"/>
      <c r="J10" s="578"/>
      <c r="K10" s="578"/>
      <c r="L10" s="578"/>
      <c r="M10" s="578"/>
      <c r="N10" s="578"/>
      <c r="O10" s="578"/>
      <c r="P10" s="578"/>
      <c r="Q10" s="578"/>
      <c r="R10" s="578"/>
      <c r="S10" s="578"/>
      <c r="T10" s="578"/>
      <c r="U10" s="578"/>
      <c r="V10" s="578"/>
      <c r="W10" s="578"/>
      <c r="X10" s="578"/>
      <c r="Y10" s="578"/>
      <c r="Z10" s="578"/>
      <c r="AA10" s="578"/>
      <c r="AB10" s="578"/>
      <c r="AC10" s="578"/>
      <c r="AD10" s="578"/>
      <c r="AE10" s="578"/>
      <c r="AF10" s="578"/>
      <c r="AG10" s="578"/>
      <c r="AH10" s="578"/>
      <c r="AI10" s="578"/>
      <c r="AJ10" s="578"/>
      <c r="AK10" s="578"/>
      <c r="AL10" s="578"/>
      <c r="AM10" s="578"/>
      <c r="AN10" s="578"/>
      <c r="AO10" s="578"/>
      <c r="AP10" s="578"/>
      <c r="AQ10" s="578"/>
      <c r="AR10" s="578"/>
      <c r="AS10" s="578"/>
      <c r="AT10" s="578"/>
      <c r="AU10" s="578"/>
      <c r="AV10" s="578"/>
      <c r="AW10" s="578"/>
      <c r="AX10" s="578"/>
      <c r="AY10" s="578"/>
      <c r="AZ10" s="578"/>
      <c r="BA10" s="578"/>
      <c r="BB10" s="578"/>
      <c r="BC10" s="578"/>
      <c r="BD10" s="579"/>
      <c r="BE10" s="577" t="s">
        <v>23</v>
      </c>
      <c r="BF10" s="578"/>
      <c r="BG10" s="578"/>
      <c r="BH10" s="578"/>
      <c r="BI10" s="578"/>
      <c r="BJ10" s="578"/>
      <c r="BK10" s="578"/>
      <c r="BL10" s="578"/>
      <c r="BM10" s="578"/>
      <c r="BN10" s="578"/>
      <c r="BO10" s="579"/>
      <c r="BP10" s="102" t="s">
        <v>764</v>
      </c>
    </row>
    <row r="11" spans="1:68" ht="12.75">
      <c r="A11" s="577"/>
      <c r="B11" s="578"/>
      <c r="C11" s="578"/>
      <c r="D11" s="579"/>
      <c r="E11" s="577"/>
      <c r="F11" s="578"/>
      <c r="G11" s="578"/>
      <c r="H11" s="578"/>
      <c r="I11" s="578"/>
      <c r="J11" s="578"/>
      <c r="K11" s="578"/>
      <c r="L11" s="578"/>
      <c r="M11" s="578"/>
      <c r="N11" s="578"/>
      <c r="O11" s="578"/>
      <c r="P11" s="578"/>
      <c r="Q11" s="578"/>
      <c r="R11" s="578"/>
      <c r="S11" s="578"/>
      <c r="T11" s="578"/>
      <c r="U11" s="578"/>
      <c r="V11" s="578"/>
      <c r="W11" s="578"/>
      <c r="X11" s="578"/>
      <c r="Y11" s="578"/>
      <c r="Z11" s="578"/>
      <c r="AA11" s="578"/>
      <c r="AB11" s="578"/>
      <c r="AC11" s="578"/>
      <c r="AD11" s="578"/>
      <c r="AE11" s="578"/>
      <c r="AF11" s="578"/>
      <c r="AG11" s="578"/>
      <c r="AH11" s="578"/>
      <c r="AI11" s="578"/>
      <c r="AJ11" s="578"/>
      <c r="AK11" s="578"/>
      <c r="AL11" s="578"/>
      <c r="AM11" s="578"/>
      <c r="AN11" s="578"/>
      <c r="AO11" s="578"/>
      <c r="AP11" s="578"/>
      <c r="AQ11" s="578"/>
      <c r="AR11" s="578"/>
      <c r="AS11" s="578"/>
      <c r="AT11" s="578"/>
      <c r="AU11" s="578"/>
      <c r="AV11" s="578"/>
      <c r="AW11" s="578"/>
      <c r="AX11" s="578"/>
      <c r="AY11" s="578"/>
      <c r="AZ11" s="578"/>
      <c r="BA11" s="578"/>
      <c r="BB11" s="578"/>
      <c r="BC11" s="578"/>
      <c r="BD11" s="579"/>
      <c r="BE11" s="577" t="s">
        <v>25</v>
      </c>
      <c r="BF11" s="578"/>
      <c r="BG11" s="578"/>
      <c r="BH11" s="578"/>
      <c r="BI11" s="578"/>
      <c r="BJ11" s="578"/>
      <c r="BK11" s="578"/>
      <c r="BL11" s="578"/>
      <c r="BM11" s="578"/>
      <c r="BN11" s="578"/>
      <c r="BO11" s="579"/>
      <c r="BP11" s="102"/>
    </row>
    <row r="12" spans="1:68" ht="12.75">
      <c r="A12" s="574"/>
      <c r="B12" s="575"/>
      <c r="C12" s="575"/>
      <c r="D12" s="576"/>
      <c r="E12" s="574"/>
      <c r="F12" s="575"/>
      <c r="G12" s="575"/>
      <c r="H12" s="575"/>
      <c r="I12" s="575"/>
      <c r="J12" s="575"/>
      <c r="K12" s="575"/>
      <c r="L12" s="575"/>
      <c r="M12" s="575"/>
      <c r="N12" s="575"/>
      <c r="O12" s="575"/>
      <c r="P12" s="575"/>
      <c r="Q12" s="575"/>
      <c r="R12" s="575"/>
      <c r="S12" s="575"/>
      <c r="T12" s="575"/>
      <c r="U12" s="575"/>
      <c r="V12" s="575"/>
      <c r="W12" s="575"/>
      <c r="X12" s="575"/>
      <c r="Y12" s="575"/>
      <c r="Z12" s="575"/>
      <c r="AA12" s="575"/>
      <c r="AB12" s="575"/>
      <c r="AC12" s="575"/>
      <c r="AD12" s="575"/>
      <c r="AE12" s="575"/>
      <c r="AF12" s="575"/>
      <c r="AG12" s="575"/>
      <c r="AH12" s="575"/>
      <c r="AI12" s="575"/>
      <c r="AJ12" s="575"/>
      <c r="AK12" s="575"/>
      <c r="AL12" s="575"/>
      <c r="AM12" s="575"/>
      <c r="AN12" s="575"/>
      <c r="AO12" s="575"/>
      <c r="AP12" s="575"/>
      <c r="AQ12" s="575"/>
      <c r="AR12" s="575"/>
      <c r="AS12" s="575"/>
      <c r="AT12" s="575"/>
      <c r="AU12" s="575"/>
      <c r="AV12" s="575"/>
      <c r="AW12" s="575"/>
      <c r="AX12" s="575"/>
      <c r="AY12" s="575"/>
      <c r="AZ12" s="575"/>
      <c r="BA12" s="575"/>
      <c r="BB12" s="575"/>
      <c r="BC12" s="575"/>
      <c r="BD12" s="576"/>
      <c r="BE12" s="574" t="s">
        <v>24</v>
      </c>
      <c r="BF12" s="575"/>
      <c r="BG12" s="575"/>
      <c r="BH12" s="575"/>
      <c r="BI12" s="575"/>
      <c r="BJ12" s="575"/>
      <c r="BK12" s="575"/>
      <c r="BL12" s="575"/>
      <c r="BM12" s="575"/>
      <c r="BN12" s="575"/>
      <c r="BO12" s="576"/>
      <c r="BP12" s="103"/>
    </row>
    <row r="13" spans="1:68" ht="12.75">
      <c r="A13" s="580">
        <v>1</v>
      </c>
      <c r="B13" s="581"/>
      <c r="C13" s="581"/>
      <c r="D13" s="582"/>
      <c r="E13" s="553">
        <v>2</v>
      </c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54"/>
      <c r="U13" s="554"/>
      <c r="V13" s="554"/>
      <c r="W13" s="554"/>
      <c r="X13" s="554"/>
      <c r="Y13" s="554"/>
      <c r="Z13" s="554"/>
      <c r="AA13" s="554"/>
      <c r="AB13" s="554"/>
      <c r="AC13" s="554"/>
      <c r="AD13" s="554"/>
      <c r="AE13" s="554"/>
      <c r="AF13" s="554"/>
      <c r="AG13" s="554"/>
      <c r="AH13" s="554"/>
      <c r="AI13" s="554"/>
      <c r="AJ13" s="554"/>
      <c r="AK13" s="554"/>
      <c r="AL13" s="554"/>
      <c r="AM13" s="554"/>
      <c r="AN13" s="554"/>
      <c r="AO13" s="554"/>
      <c r="AP13" s="554"/>
      <c r="AQ13" s="554"/>
      <c r="AR13" s="554"/>
      <c r="AS13" s="554"/>
      <c r="AT13" s="554"/>
      <c r="AU13" s="554"/>
      <c r="AV13" s="554"/>
      <c r="AW13" s="554"/>
      <c r="AX13" s="554"/>
      <c r="AY13" s="554"/>
      <c r="AZ13" s="554"/>
      <c r="BA13" s="554"/>
      <c r="BB13" s="554"/>
      <c r="BC13" s="554"/>
      <c r="BD13" s="555"/>
      <c r="BE13" s="580">
        <v>3</v>
      </c>
      <c r="BF13" s="581"/>
      <c r="BG13" s="581"/>
      <c r="BH13" s="581"/>
      <c r="BI13" s="581"/>
      <c r="BJ13" s="581"/>
      <c r="BK13" s="581"/>
      <c r="BL13" s="581"/>
      <c r="BM13" s="581"/>
      <c r="BN13" s="581"/>
      <c r="BO13" s="582"/>
      <c r="BP13" s="104">
        <v>4</v>
      </c>
    </row>
    <row r="14" spans="1:68" ht="15.75">
      <c r="A14" s="1026" t="s">
        <v>321</v>
      </c>
      <c r="B14" s="1027"/>
      <c r="C14" s="1027"/>
      <c r="D14" s="1027"/>
      <c r="E14" s="1027"/>
      <c r="F14" s="1027"/>
      <c r="G14" s="1027"/>
      <c r="H14" s="1027"/>
      <c r="I14" s="1027"/>
      <c r="J14" s="1027"/>
      <c r="K14" s="1027"/>
      <c r="L14" s="1027"/>
      <c r="M14" s="1027"/>
      <c r="N14" s="1027"/>
      <c r="O14" s="1027"/>
      <c r="P14" s="1027"/>
      <c r="Q14" s="1027"/>
      <c r="R14" s="1027"/>
      <c r="S14" s="1027"/>
      <c r="T14" s="1027"/>
      <c r="U14" s="1027"/>
      <c r="V14" s="1027"/>
      <c r="W14" s="1027"/>
      <c r="X14" s="1027"/>
      <c r="Y14" s="1027"/>
      <c r="Z14" s="1027"/>
      <c r="AA14" s="1027"/>
      <c r="AB14" s="1027"/>
      <c r="AC14" s="1027"/>
      <c r="AD14" s="1027"/>
      <c r="AE14" s="1027"/>
      <c r="AF14" s="1027"/>
      <c r="AG14" s="1027"/>
      <c r="AH14" s="1027"/>
      <c r="AI14" s="1027"/>
      <c r="AJ14" s="1027"/>
      <c r="AK14" s="1027"/>
      <c r="AL14" s="1027"/>
      <c r="AM14" s="1027"/>
      <c r="AN14" s="1027"/>
      <c r="AO14" s="1027"/>
      <c r="AP14" s="1027"/>
      <c r="AQ14" s="1027"/>
      <c r="AR14" s="1027"/>
      <c r="AS14" s="1027"/>
      <c r="AT14" s="1027"/>
      <c r="AU14" s="1027"/>
      <c r="AV14" s="1027"/>
      <c r="AW14" s="1027"/>
      <c r="AX14" s="1027"/>
      <c r="AY14" s="1027"/>
      <c r="AZ14" s="1027"/>
      <c r="BA14" s="1027"/>
      <c r="BB14" s="1027"/>
      <c r="BC14" s="1027"/>
      <c r="BD14" s="1027"/>
      <c r="BE14" s="1027"/>
      <c r="BF14" s="1027"/>
      <c r="BG14" s="1027"/>
      <c r="BH14" s="1027"/>
      <c r="BI14" s="1027"/>
      <c r="BJ14" s="1027"/>
      <c r="BK14" s="1027"/>
      <c r="BL14" s="1027"/>
      <c r="BM14" s="1027"/>
      <c r="BN14" s="1027"/>
      <c r="BO14" s="1027"/>
      <c r="BP14" s="1028"/>
    </row>
    <row r="15" spans="1:68" ht="32.25" customHeight="1">
      <c r="A15" s="699">
        <v>1</v>
      </c>
      <c r="B15" s="700"/>
      <c r="C15" s="700"/>
      <c r="D15" s="701"/>
      <c r="E15" s="934" t="s">
        <v>639</v>
      </c>
      <c r="F15" s="935"/>
      <c r="G15" s="935"/>
      <c r="H15" s="935"/>
      <c r="I15" s="935"/>
      <c r="J15" s="935"/>
      <c r="K15" s="935"/>
      <c r="L15" s="935"/>
      <c r="M15" s="935"/>
      <c r="N15" s="935"/>
      <c r="O15" s="935"/>
      <c r="P15" s="935"/>
      <c r="Q15" s="935"/>
      <c r="R15" s="935"/>
      <c r="S15" s="935"/>
      <c r="T15" s="935"/>
      <c r="U15" s="935"/>
      <c r="V15" s="935"/>
      <c r="W15" s="935"/>
      <c r="X15" s="935"/>
      <c r="Y15" s="935"/>
      <c r="Z15" s="935"/>
      <c r="AA15" s="935"/>
      <c r="AB15" s="935"/>
      <c r="AC15" s="935"/>
      <c r="AD15" s="935"/>
      <c r="AE15" s="935"/>
      <c r="AF15" s="935"/>
      <c r="AG15" s="935"/>
      <c r="AH15" s="935"/>
      <c r="AI15" s="935"/>
      <c r="AJ15" s="935"/>
      <c r="AK15" s="935"/>
      <c r="AL15" s="935"/>
      <c r="AM15" s="935"/>
      <c r="AN15" s="935"/>
      <c r="AO15" s="935"/>
      <c r="AP15" s="935"/>
      <c r="AQ15" s="935"/>
      <c r="AR15" s="935"/>
      <c r="AS15" s="935"/>
      <c r="AT15" s="935"/>
      <c r="AU15" s="935"/>
      <c r="AV15" s="935"/>
      <c r="AW15" s="935"/>
      <c r="AX15" s="935"/>
      <c r="AY15" s="935"/>
      <c r="AZ15" s="935"/>
      <c r="BA15" s="935"/>
      <c r="BB15" s="935"/>
      <c r="BC15" s="935"/>
      <c r="BD15" s="936"/>
      <c r="BE15" s="1017">
        <f>'211 МБ'!C23*0.5%</f>
        <v>228.664532</v>
      </c>
      <c r="BF15" s="1018"/>
      <c r="BG15" s="1018"/>
      <c r="BH15" s="1018"/>
      <c r="BI15" s="1018"/>
      <c r="BJ15" s="1018"/>
      <c r="BK15" s="1018"/>
      <c r="BL15" s="1018"/>
      <c r="BM15" s="1018"/>
      <c r="BN15" s="1018"/>
      <c r="BO15" s="1019"/>
      <c r="BP15" s="157">
        <f>BE15*12</f>
        <v>2743.974384</v>
      </c>
    </row>
    <row r="16" spans="1:68" ht="15.75">
      <c r="A16" s="1026" t="s">
        <v>326</v>
      </c>
      <c r="B16" s="1027"/>
      <c r="C16" s="1027"/>
      <c r="D16" s="1027"/>
      <c r="E16" s="1027"/>
      <c r="F16" s="1027"/>
      <c r="G16" s="1027"/>
      <c r="H16" s="1027"/>
      <c r="I16" s="1027"/>
      <c r="J16" s="1027"/>
      <c r="K16" s="1027"/>
      <c r="L16" s="1027"/>
      <c r="M16" s="1027"/>
      <c r="N16" s="1027"/>
      <c r="O16" s="1027"/>
      <c r="P16" s="1027"/>
      <c r="Q16" s="1027"/>
      <c r="R16" s="1027"/>
      <c r="S16" s="1027"/>
      <c r="T16" s="1027"/>
      <c r="U16" s="1027"/>
      <c r="V16" s="1027"/>
      <c r="W16" s="1027"/>
      <c r="X16" s="1027"/>
      <c r="Y16" s="1027"/>
      <c r="Z16" s="1027"/>
      <c r="AA16" s="1027"/>
      <c r="AB16" s="1027"/>
      <c r="AC16" s="1027"/>
      <c r="AD16" s="1027"/>
      <c r="AE16" s="1027"/>
      <c r="AF16" s="1027"/>
      <c r="AG16" s="1027"/>
      <c r="AH16" s="1027"/>
      <c r="AI16" s="1027"/>
      <c r="AJ16" s="1027"/>
      <c r="AK16" s="1027"/>
      <c r="AL16" s="1027"/>
      <c r="AM16" s="1027"/>
      <c r="AN16" s="1027"/>
      <c r="AO16" s="1027"/>
      <c r="AP16" s="1027"/>
      <c r="AQ16" s="1027"/>
      <c r="AR16" s="1027"/>
      <c r="AS16" s="1027"/>
      <c r="AT16" s="1027"/>
      <c r="AU16" s="1027"/>
      <c r="AV16" s="1027"/>
      <c r="AW16" s="1027"/>
      <c r="AX16" s="1027"/>
      <c r="AY16" s="1027"/>
      <c r="AZ16" s="1027"/>
      <c r="BA16" s="1027"/>
      <c r="BB16" s="1027"/>
      <c r="BC16" s="1027"/>
      <c r="BD16" s="1027"/>
      <c r="BE16" s="1027"/>
      <c r="BF16" s="1027"/>
      <c r="BG16" s="1027"/>
      <c r="BH16" s="1027"/>
      <c r="BI16" s="1027"/>
      <c r="BJ16" s="1027"/>
      <c r="BK16" s="1027"/>
      <c r="BL16" s="1027"/>
      <c r="BM16" s="1027"/>
      <c r="BN16" s="1027"/>
      <c r="BO16" s="1027"/>
      <c r="BP16" s="1028"/>
    </row>
    <row r="17" spans="1:68" ht="31.5" customHeight="1">
      <c r="A17" s="699">
        <v>2</v>
      </c>
      <c r="B17" s="700"/>
      <c r="C17" s="700"/>
      <c r="D17" s="701"/>
      <c r="E17" s="934" t="s">
        <v>639</v>
      </c>
      <c r="F17" s="935"/>
      <c r="G17" s="935"/>
      <c r="H17" s="935"/>
      <c r="I17" s="935"/>
      <c r="J17" s="935"/>
      <c r="K17" s="935"/>
      <c r="L17" s="935"/>
      <c r="M17" s="935"/>
      <c r="N17" s="935"/>
      <c r="O17" s="935"/>
      <c r="P17" s="935"/>
      <c r="Q17" s="935"/>
      <c r="R17" s="935"/>
      <c r="S17" s="935"/>
      <c r="T17" s="935"/>
      <c r="U17" s="935"/>
      <c r="V17" s="935"/>
      <c r="W17" s="935"/>
      <c r="X17" s="935"/>
      <c r="Y17" s="935"/>
      <c r="Z17" s="935"/>
      <c r="AA17" s="935"/>
      <c r="AB17" s="935"/>
      <c r="AC17" s="935"/>
      <c r="AD17" s="935"/>
      <c r="AE17" s="935"/>
      <c r="AF17" s="935"/>
      <c r="AG17" s="935"/>
      <c r="AH17" s="935"/>
      <c r="AI17" s="935"/>
      <c r="AJ17" s="935"/>
      <c r="AK17" s="935"/>
      <c r="AL17" s="935"/>
      <c r="AM17" s="935"/>
      <c r="AN17" s="935"/>
      <c r="AO17" s="935"/>
      <c r="AP17" s="935"/>
      <c r="AQ17" s="935"/>
      <c r="AR17" s="935"/>
      <c r="AS17" s="935"/>
      <c r="AT17" s="935"/>
      <c r="AU17" s="935"/>
      <c r="AV17" s="935"/>
      <c r="AW17" s="935"/>
      <c r="AX17" s="935"/>
      <c r="AY17" s="935"/>
      <c r="AZ17" s="935"/>
      <c r="BA17" s="935"/>
      <c r="BB17" s="935"/>
      <c r="BC17" s="935"/>
      <c r="BD17" s="936"/>
      <c r="BE17" s="1017">
        <f>'211 МБ'!C28*0.5%</f>
        <v>378.859647</v>
      </c>
      <c r="BF17" s="1018"/>
      <c r="BG17" s="1018"/>
      <c r="BH17" s="1018"/>
      <c r="BI17" s="1018"/>
      <c r="BJ17" s="1018"/>
      <c r="BK17" s="1018"/>
      <c r="BL17" s="1018"/>
      <c r="BM17" s="1018"/>
      <c r="BN17" s="1018"/>
      <c r="BO17" s="1019"/>
      <c r="BP17" s="157">
        <f>BE17*12</f>
        <v>4546.315764</v>
      </c>
    </row>
    <row r="18" spans="1:68" ht="15.75">
      <c r="A18" s="1026" t="s">
        <v>327</v>
      </c>
      <c r="B18" s="1027"/>
      <c r="C18" s="1027"/>
      <c r="D18" s="1027"/>
      <c r="E18" s="1027"/>
      <c r="F18" s="1027"/>
      <c r="G18" s="1027"/>
      <c r="H18" s="1027"/>
      <c r="I18" s="1027"/>
      <c r="J18" s="1027"/>
      <c r="K18" s="1027"/>
      <c r="L18" s="1027"/>
      <c r="M18" s="1027"/>
      <c r="N18" s="1027"/>
      <c r="O18" s="1027"/>
      <c r="P18" s="1027"/>
      <c r="Q18" s="1027"/>
      <c r="R18" s="1027"/>
      <c r="S18" s="1027"/>
      <c r="T18" s="1027"/>
      <c r="U18" s="1027"/>
      <c r="V18" s="1027"/>
      <c r="W18" s="1027"/>
      <c r="X18" s="1027"/>
      <c r="Y18" s="1027"/>
      <c r="Z18" s="1027"/>
      <c r="AA18" s="1027"/>
      <c r="AB18" s="1027"/>
      <c r="AC18" s="1027"/>
      <c r="AD18" s="1027"/>
      <c r="AE18" s="1027"/>
      <c r="AF18" s="1027"/>
      <c r="AG18" s="1027"/>
      <c r="AH18" s="1027"/>
      <c r="AI18" s="1027"/>
      <c r="AJ18" s="1027"/>
      <c r="AK18" s="1027"/>
      <c r="AL18" s="1027"/>
      <c r="AM18" s="1027"/>
      <c r="AN18" s="1027"/>
      <c r="AO18" s="1027"/>
      <c r="AP18" s="1027"/>
      <c r="AQ18" s="1027"/>
      <c r="AR18" s="1027"/>
      <c r="AS18" s="1027"/>
      <c r="AT18" s="1027"/>
      <c r="AU18" s="1027"/>
      <c r="AV18" s="1027"/>
      <c r="AW18" s="1027"/>
      <c r="AX18" s="1027"/>
      <c r="AY18" s="1027"/>
      <c r="AZ18" s="1027"/>
      <c r="BA18" s="1027"/>
      <c r="BB18" s="1027"/>
      <c r="BC18" s="1027"/>
      <c r="BD18" s="1027"/>
      <c r="BE18" s="1027"/>
      <c r="BF18" s="1027"/>
      <c r="BG18" s="1027"/>
      <c r="BH18" s="1027"/>
      <c r="BI18" s="1027"/>
      <c r="BJ18" s="1027"/>
      <c r="BK18" s="1027"/>
      <c r="BL18" s="1027"/>
      <c r="BM18" s="1027"/>
      <c r="BN18" s="1027"/>
      <c r="BO18" s="1027"/>
      <c r="BP18" s="1028"/>
    </row>
    <row r="19" spans="1:68" ht="32.25" customHeight="1">
      <c r="A19" s="699">
        <v>3</v>
      </c>
      <c r="B19" s="700"/>
      <c r="C19" s="700"/>
      <c r="D19" s="701"/>
      <c r="E19" s="934" t="s">
        <v>639</v>
      </c>
      <c r="F19" s="935"/>
      <c r="G19" s="935"/>
      <c r="H19" s="935"/>
      <c r="I19" s="935"/>
      <c r="J19" s="935"/>
      <c r="K19" s="935"/>
      <c r="L19" s="935"/>
      <c r="M19" s="935"/>
      <c r="N19" s="935"/>
      <c r="O19" s="935"/>
      <c r="P19" s="935"/>
      <c r="Q19" s="935"/>
      <c r="R19" s="935"/>
      <c r="S19" s="935"/>
      <c r="T19" s="935"/>
      <c r="U19" s="935"/>
      <c r="V19" s="935"/>
      <c r="W19" s="935"/>
      <c r="X19" s="935"/>
      <c r="Y19" s="935"/>
      <c r="Z19" s="935"/>
      <c r="AA19" s="935"/>
      <c r="AB19" s="935"/>
      <c r="AC19" s="935"/>
      <c r="AD19" s="935"/>
      <c r="AE19" s="935"/>
      <c r="AF19" s="935"/>
      <c r="AG19" s="935"/>
      <c r="AH19" s="935"/>
      <c r="AI19" s="935"/>
      <c r="AJ19" s="935"/>
      <c r="AK19" s="935"/>
      <c r="AL19" s="935"/>
      <c r="AM19" s="935"/>
      <c r="AN19" s="935"/>
      <c r="AO19" s="935"/>
      <c r="AP19" s="935"/>
      <c r="AQ19" s="935"/>
      <c r="AR19" s="935"/>
      <c r="AS19" s="935"/>
      <c r="AT19" s="935"/>
      <c r="AU19" s="935"/>
      <c r="AV19" s="935"/>
      <c r="AW19" s="935"/>
      <c r="AX19" s="935"/>
      <c r="AY19" s="935"/>
      <c r="AZ19" s="935"/>
      <c r="BA19" s="935"/>
      <c r="BB19" s="935"/>
      <c r="BC19" s="935"/>
      <c r="BD19" s="936"/>
      <c r="BE19" s="1017">
        <f>'211 МБ'!C33*0.5%</f>
        <v>152.31949</v>
      </c>
      <c r="BF19" s="1018"/>
      <c r="BG19" s="1018"/>
      <c r="BH19" s="1018"/>
      <c r="BI19" s="1018"/>
      <c r="BJ19" s="1018"/>
      <c r="BK19" s="1018"/>
      <c r="BL19" s="1018"/>
      <c r="BM19" s="1018"/>
      <c r="BN19" s="1018"/>
      <c r="BO19" s="1019"/>
      <c r="BP19" s="157">
        <f>BE19*12</f>
        <v>1827.8338800000001</v>
      </c>
    </row>
    <row r="20" spans="1:68" ht="30.75" customHeight="1">
      <c r="A20" s="1026" t="s">
        <v>309</v>
      </c>
      <c r="B20" s="1027"/>
      <c r="C20" s="1027"/>
      <c r="D20" s="1027"/>
      <c r="E20" s="1027"/>
      <c r="F20" s="1027"/>
      <c r="G20" s="1027"/>
      <c r="H20" s="1027"/>
      <c r="I20" s="1027"/>
      <c r="J20" s="1027"/>
      <c r="K20" s="1027"/>
      <c r="L20" s="1027"/>
      <c r="M20" s="1027"/>
      <c r="N20" s="1027"/>
      <c r="O20" s="1027"/>
      <c r="P20" s="1027"/>
      <c r="Q20" s="1027"/>
      <c r="R20" s="1027"/>
      <c r="S20" s="1027"/>
      <c r="T20" s="1027"/>
      <c r="U20" s="1027"/>
      <c r="V20" s="1027"/>
      <c r="W20" s="1027"/>
      <c r="X20" s="1027"/>
      <c r="Y20" s="1027"/>
      <c r="Z20" s="1027"/>
      <c r="AA20" s="1027"/>
      <c r="AB20" s="1027"/>
      <c r="AC20" s="1027"/>
      <c r="AD20" s="1027"/>
      <c r="AE20" s="1027"/>
      <c r="AF20" s="1027"/>
      <c r="AG20" s="1027"/>
      <c r="AH20" s="1027"/>
      <c r="AI20" s="1027"/>
      <c r="AJ20" s="1027"/>
      <c r="AK20" s="1027"/>
      <c r="AL20" s="1027"/>
      <c r="AM20" s="1027"/>
      <c r="AN20" s="1027"/>
      <c r="AO20" s="1027"/>
      <c r="AP20" s="1027"/>
      <c r="AQ20" s="1027"/>
      <c r="AR20" s="1027"/>
      <c r="AS20" s="1027"/>
      <c r="AT20" s="1027"/>
      <c r="AU20" s="1027"/>
      <c r="AV20" s="1027"/>
      <c r="AW20" s="1027"/>
      <c r="AX20" s="1027"/>
      <c r="AY20" s="1027"/>
      <c r="AZ20" s="1027"/>
      <c r="BA20" s="1027"/>
      <c r="BB20" s="1027"/>
      <c r="BC20" s="1027"/>
      <c r="BD20" s="1027"/>
      <c r="BE20" s="1027"/>
      <c r="BF20" s="1027"/>
      <c r="BG20" s="1027"/>
      <c r="BH20" s="1027"/>
      <c r="BI20" s="1027"/>
      <c r="BJ20" s="1027"/>
      <c r="BK20" s="1027"/>
      <c r="BL20" s="1027"/>
      <c r="BM20" s="1027"/>
      <c r="BN20" s="1027"/>
      <c r="BO20" s="1027"/>
      <c r="BP20" s="1028"/>
    </row>
    <row r="21" spans="1:69" ht="35.25" customHeight="1">
      <c r="A21" s="699">
        <v>1</v>
      </c>
      <c r="B21" s="700"/>
      <c r="C21" s="700"/>
      <c r="D21" s="701"/>
      <c r="E21" s="934" t="s">
        <v>639</v>
      </c>
      <c r="F21" s="935"/>
      <c r="G21" s="935"/>
      <c r="H21" s="935"/>
      <c r="I21" s="935"/>
      <c r="J21" s="935"/>
      <c r="K21" s="935"/>
      <c r="L21" s="935"/>
      <c r="M21" s="935"/>
      <c r="N21" s="935"/>
      <c r="O21" s="935"/>
      <c r="P21" s="935"/>
      <c r="Q21" s="935"/>
      <c r="R21" s="935"/>
      <c r="S21" s="935"/>
      <c r="T21" s="935"/>
      <c r="U21" s="935"/>
      <c r="V21" s="935"/>
      <c r="W21" s="935"/>
      <c r="X21" s="935"/>
      <c r="Y21" s="935"/>
      <c r="Z21" s="935"/>
      <c r="AA21" s="935"/>
      <c r="AB21" s="935"/>
      <c r="AC21" s="935"/>
      <c r="AD21" s="935"/>
      <c r="AE21" s="935"/>
      <c r="AF21" s="935"/>
      <c r="AG21" s="935"/>
      <c r="AH21" s="935"/>
      <c r="AI21" s="935"/>
      <c r="AJ21" s="935"/>
      <c r="AK21" s="935"/>
      <c r="AL21" s="935"/>
      <c r="AM21" s="935"/>
      <c r="AN21" s="935"/>
      <c r="AO21" s="935"/>
      <c r="AP21" s="935"/>
      <c r="AQ21" s="935"/>
      <c r="AR21" s="935"/>
      <c r="AS21" s="935"/>
      <c r="AT21" s="935"/>
      <c r="AU21" s="935"/>
      <c r="AV21" s="935"/>
      <c r="AW21" s="935"/>
      <c r="AX21" s="935"/>
      <c r="AY21" s="935"/>
      <c r="AZ21" s="935"/>
      <c r="BA21" s="935"/>
      <c r="BB21" s="935"/>
      <c r="BC21" s="935"/>
      <c r="BD21" s="936"/>
      <c r="BE21" s="1017">
        <f>'211 МБ'!C50*0.5%</f>
        <v>381.732317</v>
      </c>
      <c r="BF21" s="1018"/>
      <c r="BG21" s="1018"/>
      <c r="BH21" s="1018"/>
      <c r="BI21" s="1018"/>
      <c r="BJ21" s="1018"/>
      <c r="BK21" s="1018"/>
      <c r="BL21" s="1018"/>
      <c r="BM21" s="1018"/>
      <c r="BN21" s="1018"/>
      <c r="BO21" s="1019"/>
      <c r="BP21" s="157">
        <f>BE21*12</f>
        <v>4580.7878040000005</v>
      </c>
      <c r="BQ21" s="150"/>
    </row>
    <row r="22" spans="1:68" ht="15.75" customHeight="1">
      <c r="A22" s="1023" t="s">
        <v>319</v>
      </c>
      <c r="B22" s="1024"/>
      <c r="C22" s="1024"/>
      <c r="D22" s="1024"/>
      <c r="E22" s="1024"/>
      <c r="F22" s="1024"/>
      <c r="G22" s="1024"/>
      <c r="H22" s="1024"/>
      <c r="I22" s="1024"/>
      <c r="J22" s="1024"/>
      <c r="K22" s="1024"/>
      <c r="L22" s="1024"/>
      <c r="M22" s="1024"/>
      <c r="N22" s="1024"/>
      <c r="O22" s="1024"/>
      <c r="P22" s="1024"/>
      <c r="Q22" s="1024"/>
      <c r="R22" s="1024"/>
      <c r="S22" s="1024"/>
      <c r="T22" s="1024"/>
      <c r="U22" s="1024"/>
      <c r="V22" s="1024"/>
      <c r="W22" s="1024"/>
      <c r="X22" s="1024"/>
      <c r="Y22" s="1024"/>
      <c r="Z22" s="1024"/>
      <c r="AA22" s="1024"/>
      <c r="AB22" s="1024"/>
      <c r="AC22" s="1024"/>
      <c r="AD22" s="1024"/>
      <c r="AE22" s="1024"/>
      <c r="AF22" s="1024"/>
      <c r="AG22" s="1024"/>
      <c r="AH22" s="1024"/>
      <c r="AI22" s="1024"/>
      <c r="AJ22" s="1024"/>
      <c r="AK22" s="1024"/>
      <c r="AL22" s="1024"/>
      <c r="AM22" s="1024"/>
      <c r="AN22" s="1024"/>
      <c r="AO22" s="1024"/>
      <c r="AP22" s="1024"/>
      <c r="AQ22" s="1024"/>
      <c r="AR22" s="1024"/>
      <c r="AS22" s="1024"/>
      <c r="AT22" s="1024"/>
      <c r="AU22" s="1024"/>
      <c r="AV22" s="1024"/>
      <c r="AW22" s="1024"/>
      <c r="AX22" s="1024"/>
      <c r="AY22" s="1024"/>
      <c r="AZ22" s="1024"/>
      <c r="BA22" s="1024"/>
      <c r="BB22" s="1024"/>
      <c r="BC22" s="1024"/>
      <c r="BD22" s="1024"/>
      <c r="BE22" s="1024"/>
      <c r="BF22" s="1024"/>
      <c r="BG22" s="1024"/>
      <c r="BH22" s="1024"/>
      <c r="BI22" s="1024"/>
      <c r="BJ22" s="1024"/>
      <c r="BK22" s="1024"/>
      <c r="BL22" s="1024"/>
      <c r="BM22" s="1024"/>
      <c r="BN22" s="1024"/>
      <c r="BO22" s="1024"/>
      <c r="BP22" s="1025"/>
    </row>
    <row r="23" spans="1:69" ht="38.25" customHeight="1">
      <c r="A23" s="699">
        <v>2</v>
      </c>
      <c r="B23" s="700"/>
      <c r="C23" s="700"/>
      <c r="D23" s="701"/>
      <c r="E23" s="934" t="s">
        <v>639</v>
      </c>
      <c r="F23" s="935"/>
      <c r="G23" s="935"/>
      <c r="H23" s="935"/>
      <c r="I23" s="935"/>
      <c r="J23" s="935"/>
      <c r="K23" s="935"/>
      <c r="L23" s="935"/>
      <c r="M23" s="935"/>
      <c r="N23" s="935"/>
      <c r="O23" s="935"/>
      <c r="P23" s="935"/>
      <c r="Q23" s="935"/>
      <c r="R23" s="935"/>
      <c r="S23" s="935"/>
      <c r="T23" s="935"/>
      <c r="U23" s="935"/>
      <c r="V23" s="935"/>
      <c r="W23" s="935"/>
      <c r="X23" s="935"/>
      <c r="Y23" s="935"/>
      <c r="Z23" s="935"/>
      <c r="AA23" s="935"/>
      <c r="AB23" s="935"/>
      <c r="AC23" s="935"/>
      <c r="AD23" s="935"/>
      <c r="AE23" s="935"/>
      <c r="AF23" s="935"/>
      <c r="AG23" s="935"/>
      <c r="AH23" s="935"/>
      <c r="AI23" s="935"/>
      <c r="AJ23" s="935"/>
      <c r="AK23" s="935"/>
      <c r="AL23" s="935"/>
      <c r="AM23" s="935"/>
      <c r="AN23" s="935"/>
      <c r="AO23" s="935"/>
      <c r="AP23" s="935"/>
      <c r="AQ23" s="935"/>
      <c r="AR23" s="935"/>
      <c r="AS23" s="935"/>
      <c r="AT23" s="935"/>
      <c r="AU23" s="935"/>
      <c r="AV23" s="935"/>
      <c r="AW23" s="935"/>
      <c r="AX23" s="935"/>
      <c r="AY23" s="935"/>
      <c r="AZ23" s="935"/>
      <c r="BA23" s="935"/>
      <c r="BB23" s="935"/>
      <c r="BC23" s="935"/>
      <c r="BD23" s="936"/>
      <c r="BE23" s="1017">
        <f>'211 МБ'!C67*0.5%</f>
        <v>612.6517035</v>
      </c>
      <c r="BF23" s="1018"/>
      <c r="BG23" s="1018"/>
      <c r="BH23" s="1018"/>
      <c r="BI23" s="1018"/>
      <c r="BJ23" s="1018"/>
      <c r="BK23" s="1018"/>
      <c r="BL23" s="1018"/>
      <c r="BM23" s="1018"/>
      <c r="BN23" s="1018"/>
      <c r="BO23" s="1019"/>
      <c r="BP23" s="157">
        <f>BE23*12</f>
        <v>7351.820442</v>
      </c>
      <c r="BQ23" s="153" t="s">
        <v>640</v>
      </c>
    </row>
    <row r="24" spans="1:68" ht="15.75">
      <c r="A24" s="601"/>
      <c r="B24" s="562"/>
      <c r="C24" s="562"/>
      <c r="D24" s="602"/>
      <c r="E24" s="603" t="s">
        <v>7</v>
      </c>
      <c r="F24" s="604"/>
      <c r="G24" s="604"/>
      <c r="H24" s="604"/>
      <c r="I24" s="604"/>
      <c r="J24" s="604"/>
      <c r="K24" s="604"/>
      <c r="L24" s="604"/>
      <c r="M24" s="604"/>
      <c r="N24" s="604"/>
      <c r="O24" s="604"/>
      <c r="P24" s="604"/>
      <c r="Q24" s="604"/>
      <c r="R24" s="604"/>
      <c r="S24" s="604"/>
      <c r="T24" s="604"/>
      <c r="U24" s="604"/>
      <c r="V24" s="604"/>
      <c r="W24" s="604"/>
      <c r="X24" s="604"/>
      <c r="Y24" s="604"/>
      <c r="Z24" s="604"/>
      <c r="AA24" s="604"/>
      <c r="AB24" s="604"/>
      <c r="AC24" s="604"/>
      <c r="AD24" s="604"/>
      <c r="AE24" s="604"/>
      <c r="AF24" s="604"/>
      <c r="AG24" s="604"/>
      <c r="AH24" s="604"/>
      <c r="AI24" s="604"/>
      <c r="AJ24" s="604"/>
      <c r="AK24" s="604"/>
      <c r="AL24" s="604"/>
      <c r="AM24" s="604"/>
      <c r="AN24" s="604"/>
      <c r="AO24" s="604"/>
      <c r="AP24" s="604"/>
      <c r="AQ24" s="604"/>
      <c r="AR24" s="604"/>
      <c r="AS24" s="604"/>
      <c r="AT24" s="604"/>
      <c r="AU24" s="604"/>
      <c r="AV24" s="604"/>
      <c r="AW24" s="604"/>
      <c r="AX24" s="604"/>
      <c r="AY24" s="604"/>
      <c r="AZ24" s="604"/>
      <c r="BA24" s="604"/>
      <c r="BB24" s="604"/>
      <c r="BC24" s="604"/>
      <c r="BD24" s="605"/>
      <c r="BE24" s="606" t="s">
        <v>8</v>
      </c>
      <c r="BF24" s="545"/>
      <c r="BG24" s="545"/>
      <c r="BH24" s="545"/>
      <c r="BI24" s="545"/>
      <c r="BJ24" s="545"/>
      <c r="BK24" s="545"/>
      <c r="BL24" s="545"/>
      <c r="BM24" s="545"/>
      <c r="BN24" s="545"/>
      <c r="BO24" s="607"/>
      <c r="BP24" s="105">
        <f>BP15+BP17+BP19+BP21+BP23</f>
        <v>21050.732274</v>
      </c>
    </row>
    <row r="25" spans="1:68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</row>
    <row r="26" spans="1:68" ht="15.75">
      <c r="A26" s="569" t="s">
        <v>638</v>
      </c>
      <c r="B26" s="569"/>
      <c r="C26" s="569"/>
      <c r="D26" s="569"/>
      <c r="E26" s="569"/>
      <c r="F26" s="569"/>
      <c r="G26" s="569"/>
      <c r="H26" s="569"/>
      <c r="I26" s="569"/>
      <c r="J26" s="569"/>
      <c r="K26" s="569"/>
      <c r="L26" s="569"/>
      <c r="M26" s="569"/>
      <c r="N26" s="569"/>
      <c r="O26" s="569"/>
      <c r="P26" s="569"/>
      <c r="Q26" s="569"/>
      <c r="R26" s="569"/>
      <c r="S26" s="569"/>
      <c r="T26" s="569"/>
      <c r="U26" s="569"/>
      <c r="V26" s="569"/>
      <c r="W26" s="569"/>
      <c r="X26" s="569"/>
      <c r="Y26" s="569"/>
      <c r="Z26" s="569"/>
      <c r="AA26" s="569"/>
      <c r="AB26" s="569"/>
      <c r="AC26" s="569"/>
      <c r="AD26" s="569"/>
      <c r="AE26" s="569"/>
      <c r="AF26" s="569"/>
      <c r="AG26" s="569"/>
      <c r="AH26" s="569"/>
      <c r="AI26" s="569"/>
      <c r="AJ26" s="569"/>
      <c r="AK26" s="569"/>
      <c r="AL26" s="569"/>
      <c r="AM26" s="569"/>
      <c r="AN26" s="569"/>
      <c r="AO26" s="569"/>
      <c r="AP26" s="569"/>
      <c r="AQ26" s="569"/>
      <c r="AR26" s="569"/>
      <c r="AS26" s="569"/>
      <c r="AT26" s="569"/>
      <c r="AU26" s="569"/>
      <c r="AV26" s="569"/>
      <c r="AW26" s="55"/>
      <c r="AX26" s="55"/>
      <c r="AY26" s="55"/>
      <c r="AZ26" s="570">
        <f>BP24</f>
        <v>21050.732274</v>
      </c>
      <c r="BA26" s="570"/>
      <c r="BB26" s="570"/>
      <c r="BC26" s="570"/>
      <c r="BD26" s="570"/>
      <c r="BE26" s="570"/>
      <c r="BF26" s="570"/>
      <c r="BG26" s="570"/>
      <c r="BH26" s="570"/>
      <c r="BI26" s="570"/>
      <c r="BJ26" s="570"/>
      <c r="BK26" s="570"/>
      <c r="BL26" s="570"/>
      <c r="BM26" s="570"/>
      <c r="BN26" s="570"/>
      <c r="BO26" s="570"/>
      <c r="BP26" s="55" t="s">
        <v>11</v>
      </c>
    </row>
    <row r="27" spans="1:68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5"/>
      <c r="AX27" s="55"/>
      <c r="AY27" s="55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55"/>
    </row>
    <row r="28" spans="1:68" ht="15.75">
      <c r="A28" s="6" t="s">
        <v>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72">
        <v>111</v>
      </c>
      <c r="U28" s="572"/>
      <c r="V28" s="572"/>
      <c r="W28" s="572"/>
      <c r="X28" s="572"/>
      <c r="Y28" s="572"/>
      <c r="Z28" s="572"/>
      <c r="AA28" s="572"/>
      <c r="AB28" s="572"/>
      <c r="AC28" s="572"/>
      <c r="AD28" s="572"/>
      <c r="AE28" s="572"/>
      <c r="AF28" s="572"/>
      <c r="AG28" s="572"/>
      <c r="AH28" s="572"/>
      <c r="AI28" s="572"/>
      <c r="AJ28" s="572"/>
      <c r="AK28" s="572"/>
      <c r="AL28" s="572"/>
      <c r="AM28" s="572"/>
      <c r="AN28" s="572"/>
      <c r="AO28" s="572"/>
      <c r="AP28" s="572"/>
      <c r="AQ28" s="572"/>
      <c r="AR28" s="572"/>
      <c r="AS28" s="572"/>
      <c r="AT28" s="572"/>
      <c r="AU28" s="572"/>
      <c r="AV28" s="572"/>
      <c r="AW28" s="572"/>
      <c r="AX28" s="572"/>
      <c r="AY28" s="572"/>
      <c r="AZ28" s="572"/>
      <c r="BA28" s="572"/>
      <c r="BB28" s="572"/>
      <c r="BC28" s="572"/>
      <c r="BD28" s="572"/>
      <c r="BE28" s="572"/>
      <c r="BF28" s="572"/>
      <c r="BG28" s="572"/>
      <c r="BH28" s="572"/>
      <c r="BI28" s="572"/>
      <c r="BJ28" s="572"/>
      <c r="BK28" s="572"/>
      <c r="BL28" s="572"/>
      <c r="BM28" s="572"/>
      <c r="BN28" s="572"/>
      <c r="BO28" s="572"/>
      <c r="BP28" s="572"/>
    </row>
    <row r="29" spans="1:68" ht="15.75">
      <c r="A29" s="6" t="s">
        <v>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49"/>
      <c r="AI29" s="573" t="s">
        <v>75</v>
      </c>
      <c r="AJ29" s="573"/>
      <c r="AK29" s="573"/>
      <c r="AL29" s="573"/>
      <c r="AM29" s="573"/>
      <c r="AN29" s="573"/>
      <c r="AO29" s="573"/>
      <c r="AP29" s="573"/>
      <c r="AQ29" s="573"/>
      <c r="AR29" s="573"/>
      <c r="AS29" s="573"/>
      <c r="AT29" s="573"/>
      <c r="AU29" s="573"/>
      <c r="AV29" s="573"/>
      <c r="AW29" s="573"/>
      <c r="AX29" s="573"/>
      <c r="AY29" s="573"/>
      <c r="AZ29" s="573"/>
      <c r="BA29" s="573"/>
      <c r="BB29" s="573"/>
      <c r="BC29" s="573"/>
      <c r="BD29" s="573"/>
      <c r="BE29" s="573"/>
      <c r="BF29" s="573"/>
      <c r="BG29" s="573"/>
      <c r="BH29" s="573"/>
      <c r="BI29" s="573"/>
      <c r="BJ29" s="573"/>
      <c r="BK29" s="573"/>
      <c r="BL29" s="573"/>
      <c r="BM29" s="573"/>
      <c r="BN29" s="573"/>
      <c r="BO29" s="573"/>
      <c r="BP29" s="573"/>
    </row>
    <row r="30" spans="1:68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</row>
    <row r="31" spans="1:68" ht="12.75">
      <c r="A31" s="461" t="s">
        <v>4</v>
      </c>
      <c r="B31" s="462"/>
      <c r="C31" s="462"/>
      <c r="D31" s="463"/>
      <c r="E31" s="461" t="s">
        <v>9</v>
      </c>
      <c r="F31" s="462"/>
      <c r="G31" s="462"/>
      <c r="H31" s="462"/>
      <c r="I31" s="462"/>
      <c r="J31" s="462"/>
      <c r="K31" s="462"/>
      <c r="L31" s="462"/>
      <c r="M31" s="462"/>
      <c r="N31" s="462"/>
      <c r="O31" s="462"/>
      <c r="P31" s="462"/>
      <c r="Q31" s="462"/>
      <c r="R31" s="462"/>
      <c r="S31" s="462"/>
      <c r="T31" s="462"/>
      <c r="U31" s="462"/>
      <c r="V31" s="462"/>
      <c r="W31" s="462"/>
      <c r="X31" s="462"/>
      <c r="Y31" s="462"/>
      <c r="Z31" s="462"/>
      <c r="AA31" s="462"/>
      <c r="AB31" s="462"/>
      <c r="AC31" s="462"/>
      <c r="AD31" s="462"/>
      <c r="AE31" s="462"/>
      <c r="AF31" s="462"/>
      <c r="AG31" s="462"/>
      <c r="AH31" s="462"/>
      <c r="AI31" s="462"/>
      <c r="AJ31" s="462"/>
      <c r="AK31" s="462"/>
      <c r="AL31" s="462"/>
      <c r="AM31" s="462"/>
      <c r="AN31" s="462"/>
      <c r="AO31" s="462"/>
      <c r="AP31" s="462"/>
      <c r="AQ31" s="462"/>
      <c r="AR31" s="462"/>
      <c r="AS31" s="462"/>
      <c r="AT31" s="462"/>
      <c r="AU31" s="462"/>
      <c r="AV31" s="462"/>
      <c r="AW31" s="462"/>
      <c r="AX31" s="462"/>
      <c r="AY31" s="462"/>
      <c r="AZ31" s="462"/>
      <c r="BA31" s="462"/>
      <c r="BB31" s="462"/>
      <c r="BC31" s="462"/>
      <c r="BD31" s="463"/>
      <c r="BE31" s="461" t="s">
        <v>22</v>
      </c>
      <c r="BF31" s="462"/>
      <c r="BG31" s="462"/>
      <c r="BH31" s="462"/>
      <c r="BI31" s="462"/>
      <c r="BJ31" s="462"/>
      <c r="BK31" s="462"/>
      <c r="BL31" s="462"/>
      <c r="BM31" s="462"/>
      <c r="BN31" s="462"/>
      <c r="BO31" s="463"/>
      <c r="BP31" s="101" t="s">
        <v>15</v>
      </c>
    </row>
    <row r="32" spans="1:68" ht="12.75">
      <c r="A32" s="577" t="s">
        <v>5</v>
      </c>
      <c r="B32" s="578"/>
      <c r="C32" s="578"/>
      <c r="D32" s="579"/>
      <c r="E32" s="577"/>
      <c r="F32" s="578"/>
      <c r="G32" s="578"/>
      <c r="H32" s="578"/>
      <c r="I32" s="578"/>
      <c r="J32" s="578"/>
      <c r="K32" s="578"/>
      <c r="L32" s="578"/>
      <c r="M32" s="578"/>
      <c r="N32" s="578"/>
      <c r="O32" s="578"/>
      <c r="P32" s="578"/>
      <c r="Q32" s="578"/>
      <c r="R32" s="578"/>
      <c r="S32" s="578"/>
      <c r="T32" s="578"/>
      <c r="U32" s="578"/>
      <c r="V32" s="578"/>
      <c r="W32" s="578"/>
      <c r="X32" s="578"/>
      <c r="Y32" s="578"/>
      <c r="Z32" s="578"/>
      <c r="AA32" s="578"/>
      <c r="AB32" s="578"/>
      <c r="AC32" s="578"/>
      <c r="AD32" s="578"/>
      <c r="AE32" s="578"/>
      <c r="AF32" s="578"/>
      <c r="AG32" s="578"/>
      <c r="AH32" s="578"/>
      <c r="AI32" s="578"/>
      <c r="AJ32" s="578"/>
      <c r="AK32" s="578"/>
      <c r="AL32" s="578"/>
      <c r="AM32" s="578"/>
      <c r="AN32" s="578"/>
      <c r="AO32" s="578"/>
      <c r="AP32" s="578"/>
      <c r="AQ32" s="578"/>
      <c r="AR32" s="578"/>
      <c r="AS32" s="578"/>
      <c r="AT32" s="578"/>
      <c r="AU32" s="578"/>
      <c r="AV32" s="578"/>
      <c r="AW32" s="578"/>
      <c r="AX32" s="578"/>
      <c r="AY32" s="578"/>
      <c r="AZ32" s="578"/>
      <c r="BA32" s="578"/>
      <c r="BB32" s="578"/>
      <c r="BC32" s="578"/>
      <c r="BD32" s="579"/>
      <c r="BE32" s="577" t="s">
        <v>23</v>
      </c>
      <c r="BF32" s="578"/>
      <c r="BG32" s="578"/>
      <c r="BH32" s="578"/>
      <c r="BI32" s="578"/>
      <c r="BJ32" s="578"/>
      <c r="BK32" s="578"/>
      <c r="BL32" s="578"/>
      <c r="BM32" s="578"/>
      <c r="BN32" s="578"/>
      <c r="BO32" s="579"/>
      <c r="BP32" s="102" t="s">
        <v>764</v>
      </c>
    </row>
    <row r="33" spans="1:68" ht="12.75">
      <c r="A33" s="577"/>
      <c r="B33" s="578"/>
      <c r="C33" s="578"/>
      <c r="D33" s="579"/>
      <c r="E33" s="577"/>
      <c r="F33" s="578"/>
      <c r="G33" s="578"/>
      <c r="H33" s="578"/>
      <c r="I33" s="578"/>
      <c r="J33" s="578"/>
      <c r="K33" s="578"/>
      <c r="L33" s="578"/>
      <c r="M33" s="578"/>
      <c r="N33" s="578"/>
      <c r="O33" s="578"/>
      <c r="P33" s="578"/>
      <c r="Q33" s="578"/>
      <c r="R33" s="578"/>
      <c r="S33" s="578"/>
      <c r="T33" s="578"/>
      <c r="U33" s="578"/>
      <c r="V33" s="578"/>
      <c r="W33" s="578"/>
      <c r="X33" s="578"/>
      <c r="Y33" s="578"/>
      <c r="Z33" s="578"/>
      <c r="AA33" s="578"/>
      <c r="AB33" s="578"/>
      <c r="AC33" s="578"/>
      <c r="AD33" s="578"/>
      <c r="AE33" s="578"/>
      <c r="AF33" s="578"/>
      <c r="AG33" s="578"/>
      <c r="AH33" s="578"/>
      <c r="AI33" s="578"/>
      <c r="AJ33" s="578"/>
      <c r="AK33" s="578"/>
      <c r="AL33" s="578"/>
      <c r="AM33" s="578"/>
      <c r="AN33" s="578"/>
      <c r="AO33" s="578"/>
      <c r="AP33" s="578"/>
      <c r="AQ33" s="578"/>
      <c r="AR33" s="578"/>
      <c r="AS33" s="578"/>
      <c r="AT33" s="578"/>
      <c r="AU33" s="578"/>
      <c r="AV33" s="578"/>
      <c r="AW33" s="578"/>
      <c r="AX33" s="578"/>
      <c r="AY33" s="578"/>
      <c r="AZ33" s="578"/>
      <c r="BA33" s="578"/>
      <c r="BB33" s="578"/>
      <c r="BC33" s="578"/>
      <c r="BD33" s="579"/>
      <c r="BE33" s="577" t="s">
        <v>25</v>
      </c>
      <c r="BF33" s="578"/>
      <c r="BG33" s="578"/>
      <c r="BH33" s="578"/>
      <c r="BI33" s="578"/>
      <c r="BJ33" s="578"/>
      <c r="BK33" s="578"/>
      <c r="BL33" s="578"/>
      <c r="BM33" s="578"/>
      <c r="BN33" s="578"/>
      <c r="BO33" s="579"/>
      <c r="BP33" s="102"/>
    </row>
    <row r="34" spans="1:68" ht="12.75">
      <c r="A34" s="574"/>
      <c r="B34" s="575"/>
      <c r="C34" s="575"/>
      <c r="D34" s="576"/>
      <c r="E34" s="574"/>
      <c r="F34" s="575"/>
      <c r="G34" s="575"/>
      <c r="H34" s="575"/>
      <c r="I34" s="575"/>
      <c r="J34" s="575"/>
      <c r="K34" s="575"/>
      <c r="L34" s="575"/>
      <c r="M34" s="575"/>
      <c r="N34" s="575"/>
      <c r="O34" s="575"/>
      <c r="P34" s="575"/>
      <c r="Q34" s="575"/>
      <c r="R34" s="575"/>
      <c r="S34" s="575"/>
      <c r="T34" s="575"/>
      <c r="U34" s="575"/>
      <c r="V34" s="575"/>
      <c r="W34" s="575"/>
      <c r="X34" s="575"/>
      <c r="Y34" s="575"/>
      <c r="Z34" s="575"/>
      <c r="AA34" s="575"/>
      <c r="AB34" s="575"/>
      <c r="AC34" s="575"/>
      <c r="AD34" s="575"/>
      <c r="AE34" s="575"/>
      <c r="AF34" s="575"/>
      <c r="AG34" s="575"/>
      <c r="AH34" s="575"/>
      <c r="AI34" s="575"/>
      <c r="AJ34" s="575"/>
      <c r="AK34" s="575"/>
      <c r="AL34" s="575"/>
      <c r="AM34" s="575"/>
      <c r="AN34" s="575"/>
      <c r="AO34" s="575"/>
      <c r="AP34" s="575"/>
      <c r="AQ34" s="575"/>
      <c r="AR34" s="575"/>
      <c r="AS34" s="575"/>
      <c r="AT34" s="575"/>
      <c r="AU34" s="575"/>
      <c r="AV34" s="575"/>
      <c r="AW34" s="575"/>
      <c r="AX34" s="575"/>
      <c r="AY34" s="575"/>
      <c r="AZ34" s="575"/>
      <c r="BA34" s="575"/>
      <c r="BB34" s="575"/>
      <c r="BC34" s="575"/>
      <c r="BD34" s="576"/>
      <c r="BE34" s="574" t="s">
        <v>24</v>
      </c>
      <c r="BF34" s="575"/>
      <c r="BG34" s="575"/>
      <c r="BH34" s="575"/>
      <c r="BI34" s="575"/>
      <c r="BJ34" s="575"/>
      <c r="BK34" s="575"/>
      <c r="BL34" s="575"/>
      <c r="BM34" s="575"/>
      <c r="BN34" s="575"/>
      <c r="BO34" s="576"/>
      <c r="BP34" s="103"/>
    </row>
    <row r="35" spans="1:68" ht="12.75">
      <c r="A35" s="580">
        <v>1</v>
      </c>
      <c r="B35" s="581"/>
      <c r="C35" s="581"/>
      <c r="D35" s="582"/>
      <c r="E35" s="553">
        <v>2</v>
      </c>
      <c r="F35" s="554"/>
      <c r="G35" s="554"/>
      <c r="H35" s="554"/>
      <c r="I35" s="554"/>
      <c r="J35" s="554"/>
      <c r="K35" s="554"/>
      <c r="L35" s="554"/>
      <c r="M35" s="554"/>
      <c r="N35" s="554"/>
      <c r="O35" s="554"/>
      <c r="P35" s="554"/>
      <c r="Q35" s="554"/>
      <c r="R35" s="554"/>
      <c r="S35" s="554"/>
      <c r="T35" s="554"/>
      <c r="U35" s="554"/>
      <c r="V35" s="554"/>
      <c r="W35" s="554"/>
      <c r="X35" s="554"/>
      <c r="Y35" s="554"/>
      <c r="Z35" s="554"/>
      <c r="AA35" s="554"/>
      <c r="AB35" s="554"/>
      <c r="AC35" s="554"/>
      <c r="AD35" s="554"/>
      <c r="AE35" s="554"/>
      <c r="AF35" s="554"/>
      <c r="AG35" s="554"/>
      <c r="AH35" s="554"/>
      <c r="AI35" s="554"/>
      <c r="AJ35" s="554"/>
      <c r="AK35" s="554"/>
      <c r="AL35" s="554"/>
      <c r="AM35" s="554"/>
      <c r="AN35" s="554"/>
      <c r="AO35" s="554"/>
      <c r="AP35" s="554"/>
      <c r="AQ35" s="554"/>
      <c r="AR35" s="554"/>
      <c r="AS35" s="554"/>
      <c r="AT35" s="554"/>
      <c r="AU35" s="554"/>
      <c r="AV35" s="554"/>
      <c r="AW35" s="554"/>
      <c r="AX35" s="554"/>
      <c r="AY35" s="554"/>
      <c r="AZ35" s="554"/>
      <c r="BA35" s="554"/>
      <c r="BB35" s="554"/>
      <c r="BC35" s="554"/>
      <c r="BD35" s="555"/>
      <c r="BE35" s="580">
        <v>3</v>
      </c>
      <c r="BF35" s="581"/>
      <c r="BG35" s="581"/>
      <c r="BH35" s="581"/>
      <c r="BI35" s="581"/>
      <c r="BJ35" s="581"/>
      <c r="BK35" s="581"/>
      <c r="BL35" s="581"/>
      <c r="BM35" s="581"/>
      <c r="BN35" s="581"/>
      <c r="BO35" s="582"/>
      <c r="BP35" s="104">
        <v>4</v>
      </c>
    </row>
    <row r="36" spans="1:68" ht="15.75">
      <c r="A36" s="1023" t="s">
        <v>321</v>
      </c>
      <c r="B36" s="1024"/>
      <c r="C36" s="1024"/>
      <c r="D36" s="1024"/>
      <c r="E36" s="1024"/>
      <c r="F36" s="1024"/>
      <c r="G36" s="1024"/>
      <c r="H36" s="1024"/>
      <c r="I36" s="1024"/>
      <c r="J36" s="1024"/>
      <c r="K36" s="1024"/>
      <c r="L36" s="1024"/>
      <c r="M36" s="1024"/>
      <c r="N36" s="1024"/>
      <c r="O36" s="1024"/>
      <c r="P36" s="1024"/>
      <c r="Q36" s="1024"/>
      <c r="R36" s="1024"/>
      <c r="S36" s="1024"/>
      <c r="T36" s="1024"/>
      <c r="U36" s="1024"/>
      <c r="V36" s="1024"/>
      <c r="W36" s="1024"/>
      <c r="X36" s="1024"/>
      <c r="Y36" s="1024"/>
      <c r="Z36" s="1024"/>
      <c r="AA36" s="1024"/>
      <c r="AB36" s="1024"/>
      <c r="AC36" s="1024"/>
      <c r="AD36" s="1024"/>
      <c r="AE36" s="1024"/>
      <c r="AF36" s="1024"/>
      <c r="AG36" s="1024"/>
      <c r="AH36" s="1024"/>
      <c r="AI36" s="1024"/>
      <c r="AJ36" s="1024"/>
      <c r="AK36" s="1024"/>
      <c r="AL36" s="1024"/>
      <c r="AM36" s="1024"/>
      <c r="AN36" s="1024"/>
      <c r="AO36" s="1024"/>
      <c r="AP36" s="1024"/>
      <c r="AQ36" s="1024"/>
      <c r="AR36" s="1024"/>
      <c r="AS36" s="1024"/>
      <c r="AT36" s="1024"/>
      <c r="AU36" s="1024"/>
      <c r="AV36" s="1024"/>
      <c r="AW36" s="1024"/>
      <c r="AX36" s="1024"/>
      <c r="AY36" s="1024"/>
      <c r="AZ36" s="1024"/>
      <c r="BA36" s="1024"/>
      <c r="BB36" s="1024"/>
      <c r="BC36" s="1024"/>
      <c r="BD36" s="1024"/>
      <c r="BE36" s="1024"/>
      <c r="BF36" s="1024"/>
      <c r="BG36" s="1024"/>
      <c r="BH36" s="1024"/>
      <c r="BI36" s="1024"/>
      <c r="BJ36" s="1024"/>
      <c r="BK36" s="1024"/>
      <c r="BL36" s="1024"/>
      <c r="BM36" s="1024"/>
      <c r="BN36" s="1024"/>
      <c r="BO36" s="1024"/>
      <c r="BP36" s="1025"/>
    </row>
    <row r="37" spans="1:68" ht="32.25" customHeight="1">
      <c r="A37" s="693">
        <v>1</v>
      </c>
      <c r="B37" s="694"/>
      <c r="C37" s="694"/>
      <c r="D37" s="695"/>
      <c r="E37" s="934" t="s">
        <v>639</v>
      </c>
      <c r="F37" s="935"/>
      <c r="G37" s="935"/>
      <c r="H37" s="935"/>
      <c r="I37" s="935"/>
      <c r="J37" s="935"/>
      <c r="K37" s="935"/>
      <c r="L37" s="935"/>
      <c r="M37" s="935"/>
      <c r="N37" s="935"/>
      <c r="O37" s="935"/>
      <c r="P37" s="935"/>
      <c r="Q37" s="935"/>
      <c r="R37" s="935"/>
      <c r="S37" s="935"/>
      <c r="T37" s="935"/>
      <c r="U37" s="935"/>
      <c r="V37" s="935"/>
      <c r="W37" s="935"/>
      <c r="X37" s="935"/>
      <c r="Y37" s="935"/>
      <c r="Z37" s="935"/>
      <c r="AA37" s="935"/>
      <c r="AB37" s="935"/>
      <c r="AC37" s="935"/>
      <c r="AD37" s="935"/>
      <c r="AE37" s="935"/>
      <c r="AF37" s="935"/>
      <c r="AG37" s="935"/>
      <c r="AH37" s="935"/>
      <c r="AI37" s="935"/>
      <c r="AJ37" s="935"/>
      <c r="AK37" s="935"/>
      <c r="AL37" s="935"/>
      <c r="AM37" s="935"/>
      <c r="AN37" s="935"/>
      <c r="AO37" s="935"/>
      <c r="AP37" s="935"/>
      <c r="AQ37" s="935"/>
      <c r="AR37" s="935"/>
      <c r="AS37" s="935"/>
      <c r="AT37" s="935"/>
      <c r="AU37" s="935"/>
      <c r="AV37" s="935"/>
      <c r="AW37" s="935"/>
      <c r="AX37" s="935"/>
      <c r="AY37" s="935"/>
      <c r="AZ37" s="935"/>
      <c r="BA37" s="935"/>
      <c r="BB37" s="935"/>
      <c r="BC37" s="935"/>
      <c r="BD37" s="936"/>
      <c r="BE37" s="931">
        <f>'211 КР'!E38*0.5%</f>
        <v>1686.6373</v>
      </c>
      <c r="BF37" s="932"/>
      <c r="BG37" s="932"/>
      <c r="BH37" s="932"/>
      <c r="BI37" s="932"/>
      <c r="BJ37" s="932"/>
      <c r="BK37" s="932"/>
      <c r="BL37" s="932"/>
      <c r="BM37" s="932"/>
      <c r="BN37" s="932"/>
      <c r="BO37" s="933"/>
      <c r="BP37" s="157">
        <f>BE37*12</f>
        <v>20239.6476</v>
      </c>
    </row>
    <row r="38" spans="1:68" ht="15.75">
      <c r="A38" s="1023" t="s">
        <v>326</v>
      </c>
      <c r="B38" s="1024"/>
      <c r="C38" s="1024"/>
      <c r="D38" s="1024"/>
      <c r="E38" s="1024"/>
      <c r="F38" s="1024"/>
      <c r="G38" s="1024"/>
      <c r="H38" s="1024"/>
      <c r="I38" s="1024"/>
      <c r="J38" s="1024"/>
      <c r="K38" s="1024"/>
      <c r="L38" s="1024"/>
      <c r="M38" s="1024"/>
      <c r="N38" s="1024"/>
      <c r="O38" s="1024"/>
      <c r="P38" s="1024"/>
      <c r="Q38" s="1024"/>
      <c r="R38" s="1024"/>
      <c r="S38" s="1024"/>
      <c r="T38" s="1024"/>
      <c r="U38" s="1024"/>
      <c r="V38" s="1024"/>
      <c r="W38" s="1024"/>
      <c r="X38" s="1024"/>
      <c r="Y38" s="1024"/>
      <c r="Z38" s="1024"/>
      <c r="AA38" s="1024"/>
      <c r="AB38" s="1024"/>
      <c r="AC38" s="1024"/>
      <c r="AD38" s="1024"/>
      <c r="AE38" s="1024"/>
      <c r="AF38" s="1024"/>
      <c r="AG38" s="1024"/>
      <c r="AH38" s="1024"/>
      <c r="AI38" s="1024"/>
      <c r="AJ38" s="1024"/>
      <c r="AK38" s="1024"/>
      <c r="AL38" s="1024"/>
      <c r="AM38" s="1024"/>
      <c r="AN38" s="1024"/>
      <c r="AO38" s="1024"/>
      <c r="AP38" s="1024"/>
      <c r="AQ38" s="1024"/>
      <c r="AR38" s="1024"/>
      <c r="AS38" s="1024"/>
      <c r="AT38" s="1024"/>
      <c r="AU38" s="1024"/>
      <c r="AV38" s="1024"/>
      <c r="AW38" s="1024"/>
      <c r="AX38" s="1024"/>
      <c r="AY38" s="1024"/>
      <c r="AZ38" s="1024"/>
      <c r="BA38" s="1024"/>
      <c r="BB38" s="1024"/>
      <c r="BC38" s="1024"/>
      <c r="BD38" s="1024"/>
      <c r="BE38" s="1024"/>
      <c r="BF38" s="1024"/>
      <c r="BG38" s="1024"/>
      <c r="BH38" s="1024"/>
      <c r="BI38" s="1024"/>
      <c r="BJ38" s="1024"/>
      <c r="BK38" s="1024"/>
      <c r="BL38" s="1024"/>
      <c r="BM38" s="1024"/>
      <c r="BN38" s="1024"/>
      <c r="BO38" s="1024"/>
      <c r="BP38" s="1025"/>
    </row>
    <row r="39" spans="1:69" ht="31.5" customHeight="1">
      <c r="A39" s="693">
        <v>2</v>
      </c>
      <c r="B39" s="694"/>
      <c r="C39" s="694"/>
      <c r="D39" s="695"/>
      <c r="E39" s="934" t="s">
        <v>639</v>
      </c>
      <c r="F39" s="935"/>
      <c r="G39" s="935"/>
      <c r="H39" s="935"/>
      <c r="I39" s="935"/>
      <c r="J39" s="935"/>
      <c r="K39" s="935"/>
      <c r="L39" s="935"/>
      <c r="M39" s="935"/>
      <c r="N39" s="935"/>
      <c r="O39" s="935"/>
      <c r="P39" s="935"/>
      <c r="Q39" s="935"/>
      <c r="R39" s="935"/>
      <c r="S39" s="935"/>
      <c r="T39" s="935"/>
      <c r="U39" s="935"/>
      <c r="V39" s="935"/>
      <c r="W39" s="935"/>
      <c r="X39" s="935"/>
      <c r="Y39" s="935"/>
      <c r="Z39" s="935"/>
      <c r="AA39" s="935"/>
      <c r="AB39" s="935"/>
      <c r="AC39" s="935"/>
      <c r="AD39" s="935"/>
      <c r="AE39" s="935"/>
      <c r="AF39" s="935"/>
      <c r="AG39" s="935"/>
      <c r="AH39" s="935"/>
      <c r="AI39" s="935"/>
      <c r="AJ39" s="935"/>
      <c r="AK39" s="935"/>
      <c r="AL39" s="935"/>
      <c r="AM39" s="935"/>
      <c r="AN39" s="935"/>
      <c r="AO39" s="935"/>
      <c r="AP39" s="935"/>
      <c r="AQ39" s="935"/>
      <c r="AR39" s="935"/>
      <c r="AS39" s="935"/>
      <c r="AT39" s="935"/>
      <c r="AU39" s="935"/>
      <c r="AV39" s="935"/>
      <c r="AW39" s="935"/>
      <c r="AX39" s="935"/>
      <c r="AY39" s="935"/>
      <c r="AZ39" s="935"/>
      <c r="BA39" s="935"/>
      <c r="BB39" s="935"/>
      <c r="BC39" s="935"/>
      <c r="BD39" s="936"/>
      <c r="BE39" s="931">
        <f>'211 КР'!E61*0.5%</f>
        <v>2496.32645</v>
      </c>
      <c r="BF39" s="932"/>
      <c r="BG39" s="932"/>
      <c r="BH39" s="932"/>
      <c r="BI39" s="932"/>
      <c r="BJ39" s="932"/>
      <c r="BK39" s="932"/>
      <c r="BL39" s="932"/>
      <c r="BM39" s="932"/>
      <c r="BN39" s="932"/>
      <c r="BO39" s="933"/>
      <c r="BP39" s="157">
        <f>BE39*12</f>
        <v>29955.9174</v>
      </c>
      <c r="BQ39" s="61"/>
    </row>
    <row r="40" spans="1:68" ht="15.75">
      <c r="A40" s="1023" t="s">
        <v>327</v>
      </c>
      <c r="B40" s="1024"/>
      <c r="C40" s="1024"/>
      <c r="D40" s="1024"/>
      <c r="E40" s="1024"/>
      <c r="F40" s="1024"/>
      <c r="G40" s="1024"/>
      <c r="H40" s="1024"/>
      <c r="I40" s="1024"/>
      <c r="J40" s="1024"/>
      <c r="K40" s="1024"/>
      <c r="L40" s="1024"/>
      <c r="M40" s="1024"/>
      <c r="N40" s="1024"/>
      <c r="O40" s="1024"/>
      <c r="P40" s="1024"/>
      <c r="Q40" s="1024"/>
      <c r="R40" s="1024"/>
      <c r="S40" s="1024"/>
      <c r="T40" s="1024"/>
      <c r="U40" s="1024"/>
      <c r="V40" s="1024"/>
      <c r="W40" s="1024"/>
      <c r="X40" s="1024"/>
      <c r="Y40" s="1024"/>
      <c r="Z40" s="1024"/>
      <c r="AA40" s="1024"/>
      <c r="AB40" s="1024"/>
      <c r="AC40" s="1024"/>
      <c r="AD40" s="1024"/>
      <c r="AE40" s="1024"/>
      <c r="AF40" s="1024"/>
      <c r="AG40" s="1024"/>
      <c r="AH40" s="1024"/>
      <c r="AI40" s="1024"/>
      <c r="AJ40" s="1024"/>
      <c r="AK40" s="1024"/>
      <c r="AL40" s="1024"/>
      <c r="AM40" s="1024"/>
      <c r="AN40" s="1024"/>
      <c r="AO40" s="1024"/>
      <c r="AP40" s="1024"/>
      <c r="AQ40" s="1024"/>
      <c r="AR40" s="1024"/>
      <c r="AS40" s="1024"/>
      <c r="AT40" s="1024"/>
      <c r="AU40" s="1024"/>
      <c r="AV40" s="1024"/>
      <c r="AW40" s="1024"/>
      <c r="AX40" s="1024"/>
      <c r="AY40" s="1024"/>
      <c r="AZ40" s="1024"/>
      <c r="BA40" s="1024"/>
      <c r="BB40" s="1024"/>
      <c r="BC40" s="1024"/>
      <c r="BD40" s="1024"/>
      <c r="BE40" s="1024"/>
      <c r="BF40" s="1024"/>
      <c r="BG40" s="1024"/>
      <c r="BH40" s="1024"/>
      <c r="BI40" s="1024"/>
      <c r="BJ40" s="1024"/>
      <c r="BK40" s="1024"/>
      <c r="BL40" s="1024"/>
      <c r="BM40" s="1024"/>
      <c r="BN40" s="1024"/>
      <c r="BO40" s="1024"/>
      <c r="BP40" s="1025"/>
    </row>
    <row r="41" spans="1:68" ht="33" customHeight="1">
      <c r="A41" s="693">
        <v>3</v>
      </c>
      <c r="B41" s="694"/>
      <c r="C41" s="694"/>
      <c r="D41" s="695"/>
      <c r="E41" s="934" t="s">
        <v>639</v>
      </c>
      <c r="F41" s="935"/>
      <c r="G41" s="935"/>
      <c r="H41" s="935"/>
      <c r="I41" s="935"/>
      <c r="J41" s="935"/>
      <c r="K41" s="935"/>
      <c r="L41" s="935"/>
      <c r="M41" s="935"/>
      <c r="N41" s="935"/>
      <c r="O41" s="935"/>
      <c r="P41" s="935"/>
      <c r="Q41" s="935"/>
      <c r="R41" s="935"/>
      <c r="S41" s="935"/>
      <c r="T41" s="935"/>
      <c r="U41" s="935"/>
      <c r="V41" s="935"/>
      <c r="W41" s="935"/>
      <c r="X41" s="935"/>
      <c r="Y41" s="935"/>
      <c r="Z41" s="935"/>
      <c r="AA41" s="935"/>
      <c r="AB41" s="935"/>
      <c r="AC41" s="935"/>
      <c r="AD41" s="935"/>
      <c r="AE41" s="935"/>
      <c r="AF41" s="935"/>
      <c r="AG41" s="935"/>
      <c r="AH41" s="935"/>
      <c r="AI41" s="935"/>
      <c r="AJ41" s="935"/>
      <c r="AK41" s="935"/>
      <c r="AL41" s="935"/>
      <c r="AM41" s="935"/>
      <c r="AN41" s="935"/>
      <c r="AO41" s="935"/>
      <c r="AP41" s="935"/>
      <c r="AQ41" s="935"/>
      <c r="AR41" s="935"/>
      <c r="AS41" s="935"/>
      <c r="AT41" s="935"/>
      <c r="AU41" s="935"/>
      <c r="AV41" s="935"/>
      <c r="AW41" s="935"/>
      <c r="AX41" s="935"/>
      <c r="AY41" s="935"/>
      <c r="AZ41" s="935"/>
      <c r="BA41" s="935"/>
      <c r="BB41" s="935"/>
      <c r="BC41" s="935"/>
      <c r="BD41" s="936"/>
      <c r="BE41" s="931">
        <f>'211 КР'!E85*0.5%</f>
        <v>693.20595</v>
      </c>
      <c r="BF41" s="932"/>
      <c r="BG41" s="932"/>
      <c r="BH41" s="932"/>
      <c r="BI41" s="932"/>
      <c r="BJ41" s="932"/>
      <c r="BK41" s="932"/>
      <c r="BL41" s="932"/>
      <c r="BM41" s="932"/>
      <c r="BN41" s="932"/>
      <c r="BO41" s="933"/>
      <c r="BP41" s="157">
        <f>BE41*12</f>
        <v>8318.4714</v>
      </c>
    </row>
    <row r="42" spans="1:68" ht="15.75" customHeight="1">
      <c r="A42" s="1023" t="s">
        <v>319</v>
      </c>
      <c r="B42" s="1024"/>
      <c r="C42" s="1024"/>
      <c r="D42" s="1024"/>
      <c r="E42" s="1024"/>
      <c r="F42" s="1024"/>
      <c r="G42" s="1024"/>
      <c r="H42" s="1024"/>
      <c r="I42" s="1024"/>
      <c r="J42" s="1024"/>
      <c r="K42" s="1024"/>
      <c r="L42" s="1024"/>
      <c r="M42" s="1024"/>
      <c r="N42" s="1024"/>
      <c r="O42" s="1024"/>
      <c r="P42" s="1024"/>
      <c r="Q42" s="1024"/>
      <c r="R42" s="1024"/>
      <c r="S42" s="1024"/>
      <c r="T42" s="1024"/>
      <c r="U42" s="1024"/>
      <c r="V42" s="1024"/>
      <c r="W42" s="1024"/>
      <c r="X42" s="1024"/>
      <c r="Y42" s="1024"/>
      <c r="Z42" s="1024"/>
      <c r="AA42" s="1024"/>
      <c r="AB42" s="1024"/>
      <c r="AC42" s="1024"/>
      <c r="AD42" s="1024"/>
      <c r="AE42" s="1024"/>
      <c r="AF42" s="1024"/>
      <c r="AG42" s="1024"/>
      <c r="AH42" s="1024"/>
      <c r="AI42" s="1024"/>
      <c r="AJ42" s="1024"/>
      <c r="AK42" s="1024"/>
      <c r="AL42" s="1024"/>
      <c r="AM42" s="1024"/>
      <c r="AN42" s="1024"/>
      <c r="AO42" s="1024"/>
      <c r="AP42" s="1024"/>
      <c r="AQ42" s="1024"/>
      <c r="AR42" s="1024"/>
      <c r="AS42" s="1024"/>
      <c r="AT42" s="1024"/>
      <c r="AU42" s="1024"/>
      <c r="AV42" s="1024"/>
      <c r="AW42" s="1024"/>
      <c r="AX42" s="1024"/>
      <c r="AY42" s="1024"/>
      <c r="AZ42" s="1024"/>
      <c r="BA42" s="1024"/>
      <c r="BB42" s="1024"/>
      <c r="BC42" s="1024"/>
      <c r="BD42" s="1024"/>
      <c r="BE42" s="1024"/>
      <c r="BF42" s="1024"/>
      <c r="BG42" s="1024"/>
      <c r="BH42" s="1024"/>
      <c r="BI42" s="1024"/>
      <c r="BJ42" s="1024"/>
      <c r="BK42" s="1024"/>
      <c r="BL42" s="1024"/>
      <c r="BM42" s="1024"/>
      <c r="BN42" s="1024"/>
      <c r="BO42" s="1024"/>
      <c r="BP42" s="1025"/>
    </row>
    <row r="43" spans="1:69" ht="35.25" customHeight="1">
      <c r="A43" s="699">
        <v>4</v>
      </c>
      <c r="B43" s="700"/>
      <c r="C43" s="700"/>
      <c r="D43" s="701"/>
      <c r="E43" s="934" t="s">
        <v>639</v>
      </c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935"/>
      <c r="V43" s="935"/>
      <c r="W43" s="935"/>
      <c r="X43" s="935"/>
      <c r="Y43" s="935"/>
      <c r="Z43" s="935"/>
      <c r="AA43" s="935"/>
      <c r="AB43" s="935"/>
      <c r="AC43" s="935"/>
      <c r="AD43" s="935"/>
      <c r="AE43" s="935"/>
      <c r="AF43" s="935"/>
      <c r="AG43" s="935"/>
      <c r="AH43" s="935"/>
      <c r="AI43" s="935"/>
      <c r="AJ43" s="935"/>
      <c r="AK43" s="935"/>
      <c r="AL43" s="935"/>
      <c r="AM43" s="935"/>
      <c r="AN43" s="935"/>
      <c r="AO43" s="935"/>
      <c r="AP43" s="935"/>
      <c r="AQ43" s="935"/>
      <c r="AR43" s="935"/>
      <c r="AS43" s="935"/>
      <c r="AT43" s="935"/>
      <c r="AU43" s="935"/>
      <c r="AV43" s="935"/>
      <c r="AW43" s="935"/>
      <c r="AX43" s="935"/>
      <c r="AY43" s="935"/>
      <c r="AZ43" s="935"/>
      <c r="BA43" s="935"/>
      <c r="BB43" s="935"/>
      <c r="BC43" s="935"/>
      <c r="BD43" s="936"/>
      <c r="BE43" s="1017">
        <f>'211 КР'!E105*0.5%</f>
        <v>2899.5904</v>
      </c>
      <c r="BF43" s="1018"/>
      <c r="BG43" s="1018"/>
      <c r="BH43" s="1018"/>
      <c r="BI43" s="1018"/>
      <c r="BJ43" s="1018"/>
      <c r="BK43" s="1018"/>
      <c r="BL43" s="1018"/>
      <c r="BM43" s="1018"/>
      <c r="BN43" s="1018"/>
      <c r="BO43" s="1019"/>
      <c r="BP43" s="157">
        <f>BE43*12</f>
        <v>34795.0848</v>
      </c>
      <c r="BQ43" s="153" t="s">
        <v>640</v>
      </c>
    </row>
    <row r="44" spans="1:68" ht="15.75">
      <c r="A44" s="601"/>
      <c r="B44" s="562"/>
      <c r="C44" s="562"/>
      <c r="D44" s="602"/>
      <c r="E44" s="603" t="s">
        <v>7</v>
      </c>
      <c r="F44" s="604"/>
      <c r="G44" s="604"/>
      <c r="H44" s="604"/>
      <c r="I44" s="604"/>
      <c r="J44" s="604"/>
      <c r="K44" s="604"/>
      <c r="L44" s="604"/>
      <c r="M44" s="604"/>
      <c r="N44" s="604"/>
      <c r="O44" s="604"/>
      <c r="P44" s="604"/>
      <c r="Q44" s="604"/>
      <c r="R44" s="604"/>
      <c r="S44" s="604"/>
      <c r="T44" s="604"/>
      <c r="U44" s="604"/>
      <c r="V44" s="604"/>
      <c r="W44" s="604"/>
      <c r="X44" s="604"/>
      <c r="Y44" s="604"/>
      <c r="Z44" s="604"/>
      <c r="AA44" s="604"/>
      <c r="AB44" s="604"/>
      <c r="AC44" s="604"/>
      <c r="AD44" s="604"/>
      <c r="AE44" s="604"/>
      <c r="AF44" s="604"/>
      <c r="AG44" s="604"/>
      <c r="AH44" s="604"/>
      <c r="AI44" s="604"/>
      <c r="AJ44" s="604"/>
      <c r="AK44" s="604"/>
      <c r="AL44" s="604"/>
      <c r="AM44" s="604"/>
      <c r="AN44" s="604"/>
      <c r="AO44" s="604"/>
      <c r="AP44" s="604"/>
      <c r="AQ44" s="604"/>
      <c r="AR44" s="604"/>
      <c r="AS44" s="604"/>
      <c r="AT44" s="604"/>
      <c r="AU44" s="604"/>
      <c r="AV44" s="604"/>
      <c r="AW44" s="604"/>
      <c r="AX44" s="604"/>
      <c r="AY44" s="604"/>
      <c r="AZ44" s="604"/>
      <c r="BA44" s="604"/>
      <c r="BB44" s="604"/>
      <c r="BC44" s="604"/>
      <c r="BD44" s="605"/>
      <c r="BE44" s="606" t="s">
        <v>8</v>
      </c>
      <c r="BF44" s="545"/>
      <c r="BG44" s="545"/>
      <c r="BH44" s="545"/>
      <c r="BI44" s="545"/>
      <c r="BJ44" s="545"/>
      <c r="BK44" s="545"/>
      <c r="BL44" s="545"/>
      <c r="BM44" s="545"/>
      <c r="BN44" s="545"/>
      <c r="BO44" s="607"/>
      <c r="BP44" s="105">
        <f>BP37+BP39+BP41+BP43</f>
        <v>93309.1212</v>
      </c>
    </row>
    <row r="45" spans="1:68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</row>
    <row r="46" spans="1:68" ht="15.75">
      <c r="A46" s="569" t="s">
        <v>638</v>
      </c>
      <c r="B46" s="569"/>
      <c r="C46" s="569"/>
      <c r="D46" s="569"/>
      <c r="E46" s="569"/>
      <c r="F46" s="569"/>
      <c r="G46" s="569"/>
      <c r="H46" s="569"/>
      <c r="I46" s="569"/>
      <c r="J46" s="569"/>
      <c r="K46" s="569"/>
      <c r="L46" s="569"/>
      <c r="M46" s="569"/>
      <c r="N46" s="569"/>
      <c r="O46" s="569"/>
      <c r="P46" s="569"/>
      <c r="Q46" s="569"/>
      <c r="R46" s="569"/>
      <c r="S46" s="569"/>
      <c r="T46" s="569"/>
      <c r="U46" s="569"/>
      <c r="V46" s="569"/>
      <c r="W46" s="569"/>
      <c r="X46" s="569"/>
      <c r="Y46" s="569"/>
      <c r="Z46" s="569"/>
      <c r="AA46" s="569"/>
      <c r="AB46" s="569"/>
      <c r="AC46" s="569"/>
      <c r="AD46" s="569"/>
      <c r="AE46" s="569"/>
      <c r="AF46" s="569"/>
      <c r="AG46" s="569"/>
      <c r="AH46" s="569"/>
      <c r="AI46" s="569"/>
      <c r="AJ46" s="569"/>
      <c r="AK46" s="569"/>
      <c r="AL46" s="569"/>
      <c r="AM46" s="569"/>
      <c r="AN46" s="569"/>
      <c r="AO46" s="569"/>
      <c r="AP46" s="569"/>
      <c r="AQ46" s="569"/>
      <c r="AR46" s="569"/>
      <c r="AS46" s="569"/>
      <c r="AT46" s="569"/>
      <c r="AU46" s="569"/>
      <c r="AV46" s="569"/>
      <c r="AW46" s="55"/>
      <c r="AX46" s="55"/>
      <c r="AY46" s="55"/>
      <c r="AZ46" s="570">
        <f>BP44</f>
        <v>93309.1212</v>
      </c>
      <c r="BA46" s="570"/>
      <c r="BB46" s="570"/>
      <c r="BC46" s="570"/>
      <c r="BD46" s="570"/>
      <c r="BE46" s="570"/>
      <c r="BF46" s="570"/>
      <c r="BG46" s="570"/>
      <c r="BH46" s="570"/>
      <c r="BI46" s="570"/>
      <c r="BJ46" s="570"/>
      <c r="BK46" s="570"/>
      <c r="BL46" s="570"/>
      <c r="BM46" s="570"/>
      <c r="BN46" s="570"/>
      <c r="BO46" s="570"/>
      <c r="BP46" s="55" t="s">
        <v>11</v>
      </c>
    </row>
    <row r="47" spans="1:68" ht="33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5"/>
      <c r="AX47" s="55"/>
      <c r="AY47" s="55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55"/>
    </row>
    <row r="48" spans="1:68" ht="1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5"/>
      <c r="AX48" s="55"/>
      <c r="AY48" s="55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68" t="s">
        <v>497</v>
      </c>
    </row>
    <row r="49" spans="1:68" s="1" customFormat="1" ht="15.75">
      <c r="A49" s="6" t="s">
        <v>2</v>
      </c>
      <c r="T49" s="572">
        <v>112</v>
      </c>
      <c r="U49" s="572"/>
      <c r="V49" s="572"/>
      <c r="W49" s="572"/>
      <c r="X49" s="572"/>
      <c r="Y49" s="572"/>
      <c r="Z49" s="572"/>
      <c r="AA49" s="572"/>
      <c r="AB49" s="572"/>
      <c r="AC49" s="572"/>
      <c r="AD49" s="572"/>
      <c r="AE49" s="572"/>
      <c r="AF49" s="572"/>
      <c r="AG49" s="572"/>
      <c r="AH49" s="572"/>
      <c r="AI49" s="572"/>
      <c r="AJ49" s="572"/>
      <c r="AK49" s="572"/>
      <c r="AL49" s="572"/>
      <c r="AM49" s="572"/>
      <c r="AN49" s="572"/>
      <c r="AO49" s="572"/>
      <c r="AP49" s="572"/>
      <c r="AQ49" s="572"/>
      <c r="AR49" s="572"/>
      <c r="AS49" s="572"/>
      <c r="AT49" s="572"/>
      <c r="AU49" s="572"/>
      <c r="AV49" s="572"/>
      <c r="AW49" s="572"/>
      <c r="AX49" s="572"/>
      <c r="AY49" s="572"/>
      <c r="AZ49" s="572"/>
      <c r="BA49" s="572"/>
      <c r="BB49" s="572"/>
      <c r="BC49" s="572"/>
      <c r="BD49" s="572"/>
      <c r="BE49" s="572"/>
      <c r="BF49" s="572"/>
      <c r="BG49" s="572"/>
      <c r="BH49" s="572"/>
      <c r="BI49" s="572"/>
      <c r="BJ49" s="572"/>
      <c r="BK49" s="572"/>
      <c r="BL49" s="572"/>
      <c r="BM49" s="572"/>
      <c r="BN49" s="572"/>
      <c r="BO49" s="572"/>
      <c r="BP49" s="572"/>
    </row>
    <row r="50" spans="1:68" s="6" customFormat="1" ht="18.75" customHeight="1">
      <c r="A50" s="6" t="s">
        <v>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49"/>
      <c r="AI50" s="573" t="s">
        <v>74</v>
      </c>
      <c r="AJ50" s="573"/>
      <c r="AK50" s="573"/>
      <c r="AL50" s="573"/>
      <c r="AM50" s="573"/>
      <c r="AN50" s="573"/>
      <c r="AO50" s="573"/>
      <c r="AP50" s="573"/>
      <c r="AQ50" s="573"/>
      <c r="AR50" s="573"/>
      <c r="AS50" s="573"/>
      <c r="AT50" s="573"/>
      <c r="AU50" s="573"/>
      <c r="AV50" s="573"/>
      <c r="AW50" s="573"/>
      <c r="AX50" s="573"/>
      <c r="AY50" s="573"/>
      <c r="AZ50" s="573"/>
      <c r="BA50" s="573"/>
      <c r="BB50" s="573"/>
      <c r="BC50" s="573"/>
      <c r="BD50" s="573"/>
      <c r="BE50" s="573"/>
      <c r="BF50" s="573"/>
      <c r="BG50" s="573"/>
      <c r="BH50" s="573"/>
      <c r="BI50" s="573"/>
      <c r="BJ50" s="573"/>
      <c r="BK50" s="573"/>
      <c r="BL50" s="573"/>
      <c r="BM50" s="573"/>
      <c r="BN50" s="573"/>
      <c r="BO50" s="573"/>
      <c r="BP50" s="573"/>
    </row>
    <row r="51" spans="1:68" s="6" customFormat="1" ht="10.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</row>
    <row r="52" spans="1:68" s="6" customFormat="1" ht="13.5" customHeight="1">
      <c r="A52" s="461" t="s">
        <v>4</v>
      </c>
      <c r="B52" s="462"/>
      <c r="C52" s="462"/>
      <c r="D52" s="463"/>
      <c r="E52" s="461" t="s">
        <v>9</v>
      </c>
      <c r="F52" s="462"/>
      <c r="G52" s="462"/>
      <c r="H52" s="462"/>
      <c r="I52" s="462"/>
      <c r="J52" s="462"/>
      <c r="K52" s="462"/>
      <c r="L52" s="462"/>
      <c r="M52" s="462"/>
      <c r="N52" s="462"/>
      <c r="O52" s="462"/>
      <c r="P52" s="462"/>
      <c r="Q52" s="462"/>
      <c r="R52" s="462"/>
      <c r="S52" s="462"/>
      <c r="T52" s="462"/>
      <c r="U52" s="462"/>
      <c r="V52" s="462"/>
      <c r="W52" s="462"/>
      <c r="X52" s="462"/>
      <c r="Y52" s="462"/>
      <c r="Z52" s="462"/>
      <c r="AA52" s="462"/>
      <c r="AB52" s="462"/>
      <c r="AC52" s="462"/>
      <c r="AD52" s="462"/>
      <c r="AE52" s="462"/>
      <c r="AF52" s="462"/>
      <c r="AG52" s="462"/>
      <c r="AH52" s="462"/>
      <c r="AI52" s="463"/>
      <c r="AJ52" s="461" t="s">
        <v>16</v>
      </c>
      <c r="AK52" s="462"/>
      <c r="AL52" s="462"/>
      <c r="AM52" s="462"/>
      <c r="AN52" s="462"/>
      <c r="AO52" s="462"/>
      <c r="AP52" s="462"/>
      <c r="AQ52" s="462"/>
      <c r="AR52" s="462"/>
      <c r="AS52" s="462"/>
      <c r="AT52" s="463"/>
      <c r="AU52" s="461" t="s">
        <v>12</v>
      </c>
      <c r="AV52" s="462"/>
      <c r="AW52" s="462"/>
      <c r="AX52" s="462"/>
      <c r="AY52" s="462"/>
      <c r="AZ52" s="462"/>
      <c r="BA52" s="462"/>
      <c r="BB52" s="462"/>
      <c r="BC52" s="462"/>
      <c r="BD52" s="463"/>
      <c r="BE52" s="461" t="s">
        <v>22</v>
      </c>
      <c r="BF52" s="462"/>
      <c r="BG52" s="462"/>
      <c r="BH52" s="462"/>
      <c r="BI52" s="462"/>
      <c r="BJ52" s="462"/>
      <c r="BK52" s="462"/>
      <c r="BL52" s="462"/>
      <c r="BM52" s="462"/>
      <c r="BN52" s="462"/>
      <c r="BO52" s="463"/>
      <c r="BP52" s="101" t="s">
        <v>15</v>
      </c>
    </row>
    <row r="53" spans="1:68" s="7" customFormat="1" ht="12.75">
      <c r="A53" s="577" t="s">
        <v>5</v>
      </c>
      <c r="B53" s="578"/>
      <c r="C53" s="578"/>
      <c r="D53" s="579"/>
      <c r="E53" s="577"/>
      <c r="F53" s="578"/>
      <c r="G53" s="578"/>
      <c r="H53" s="578"/>
      <c r="I53" s="578"/>
      <c r="J53" s="578"/>
      <c r="K53" s="578"/>
      <c r="L53" s="578"/>
      <c r="M53" s="578"/>
      <c r="N53" s="578"/>
      <c r="O53" s="578"/>
      <c r="P53" s="578"/>
      <c r="Q53" s="578"/>
      <c r="R53" s="578"/>
      <c r="S53" s="578"/>
      <c r="T53" s="578"/>
      <c r="U53" s="578"/>
      <c r="V53" s="578"/>
      <c r="W53" s="578"/>
      <c r="X53" s="578"/>
      <c r="Y53" s="578"/>
      <c r="Z53" s="578"/>
      <c r="AA53" s="578"/>
      <c r="AB53" s="578"/>
      <c r="AC53" s="578"/>
      <c r="AD53" s="578"/>
      <c r="AE53" s="578"/>
      <c r="AF53" s="578"/>
      <c r="AG53" s="578"/>
      <c r="AH53" s="578"/>
      <c r="AI53" s="579"/>
      <c r="AJ53" s="577" t="s">
        <v>13</v>
      </c>
      <c r="AK53" s="578"/>
      <c r="AL53" s="578"/>
      <c r="AM53" s="578"/>
      <c r="AN53" s="578"/>
      <c r="AO53" s="578"/>
      <c r="AP53" s="578"/>
      <c r="AQ53" s="578"/>
      <c r="AR53" s="578"/>
      <c r="AS53" s="578"/>
      <c r="AT53" s="579"/>
      <c r="AU53" s="577" t="s">
        <v>19</v>
      </c>
      <c r="AV53" s="578"/>
      <c r="AW53" s="578"/>
      <c r="AX53" s="578"/>
      <c r="AY53" s="578"/>
      <c r="AZ53" s="578"/>
      <c r="BA53" s="578"/>
      <c r="BB53" s="578"/>
      <c r="BC53" s="578"/>
      <c r="BD53" s="579"/>
      <c r="BE53" s="577" t="s">
        <v>23</v>
      </c>
      <c r="BF53" s="578"/>
      <c r="BG53" s="578"/>
      <c r="BH53" s="578"/>
      <c r="BI53" s="578"/>
      <c r="BJ53" s="578"/>
      <c r="BK53" s="578"/>
      <c r="BL53" s="578"/>
      <c r="BM53" s="578"/>
      <c r="BN53" s="578"/>
      <c r="BO53" s="579"/>
      <c r="BP53" s="102" t="s">
        <v>44</v>
      </c>
    </row>
    <row r="54" spans="1:68" ht="12.75">
      <c r="A54" s="577"/>
      <c r="B54" s="578"/>
      <c r="C54" s="578"/>
      <c r="D54" s="579"/>
      <c r="E54" s="577"/>
      <c r="F54" s="578"/>
      <c r="G54" s="578"/>
      <c r="H54" s="578"/>
      <c r="I54" s="578"/>
      <c r="J54" s="578"/>
      <c r="K54" s="578"/>
      <c r="L54" s="578"/>
      <c r="M54" s="578"/>
      <c r="N54" s="578"/>
      <c r="O54" s="578"/>
      <c r="P54" s="578"/>
      <c r="Q54" s="578"/>
      <c r="R54" s="578"/>
      <c r="S54" s="578"/>
      <c r="T54" s="578"/>
      <c r="U54" s="578"/>
      <c r="V54" s="578"/>
      <c r="W54" s="578"/>
      <c r="X54" s="578"/>
      <c r="Y54" s="578"/>
      <c r="Z54" s="578"/>
      <c r="AA54" s="578"/>
      <c r="AB54" s="578"/>
      <c r="AC54" s="578"/>
      <c r="AD54" s="578"/>
      <c r="AE54" s="578"/>
      <c r="AF54" s="578"/>
      <c r="AG54" s="578"/>
      <c r="AH54" s="578"/>
      <c r="AI54" s="579"/>
      <c r="AJ54" s="577" t="s">
        <v>17</v>
      </c>
      <c r="AK54" s="578"/>
      <c r="AL54" s="578"/>
      <c r="AM54" s="578"/>
      <c r="AN54" s="578"/>
      <c r="AO54" s="578"/>
      <c r="AP54" s="578"/>
      <c r="AQ54" s="578"/>
      <c r="AR54" s="578"/>
      <c r="AS54" s="578"/>
      <c r="AT54" s="579"/>
      <c r="AU54" s="577" t="s">
        <v>20</v>
      </c>
      <c r="AV54" s="578"/>
      <c r="AW54" s="578"/>
      <c r="AX54" s="578"/>
      <c r="AY54" s="578"/>
      <c r="AZ54" s="578"/>
      <c r="BA54" s="578"/>
      <c r="BB54" s="578"/>
      <c r="BC54" s="578"/>
      <c r="BD54" s="579"/>
      <c r="BE54" s="577" t="s">
        <v>25</v>
      </c>
      <c r="BF54" s="578"/>
      <c r="BG54" s="578"/>
      <c r="BH54" s="578"/>
      <c r="BI54" s="578"/>
      <c r="BJ54" s="578"/>
      <c r="BK54" s="578"/>
      <c r="BL54" s="578"/>
      <c r="BM54" s="578"/>
      <c r="BN54" s="578"/>
      <c r="BO54" s="579"/>
      <c r="BP54" s="102"/>
    </row>
    <row r="55" spans="1:68" ht="12.75">
      <c r="A55" s="574"/>
      <c r="B55" s="575"/>
      <c r="C55" s="575"/>
      <c r="D55" s="576"/>
      <c r="E55" s="574"/>
      <c r="F55" s="575"/>
      <c r="G55" s="575"/>
      <c r="H55" s="575"/>
      <c r="I55" s="575"/>
      <c r="J55" s="575"/>
      <c r="K55" s="575"/>
      <c r="L55" s="575"/>
      <c r="M55" s="575"/>
      <c r="N55" s="575"/>
      <c r="O55" s="575"/>
      <c r="P55" s="575"/>
      <c r="Q55" s="575"/>
      <c r="R55" s="575"/>
      <c r="S55" s="575"/>
      <c r="T55" s="575"/>
      <c r="U55" s="575"/>
      <c r="V55" s="575"/>
      <c r="W55" s="575"/>
      <c r="X55" s="575"/>
      <c r="Y55" s="575"/>
      <c r="Z55" s="575"/>
      <c r="AA55" s="575"/>
      <c r="AB55" s="575"/>
      <c r="AC55" s="575"/>
      <c r="AD55" s="575"/>
      <c r="AE55" s="575"/>
      <c r="AF55" s="575"/>
      <c r="AG55" s="575"/>
      <c r="AH55" s="575"/>
      <c r="AI55" s="576"/>
      <c r="AJ55" s="574" t="s">
        <v>18</v>
      </c>
      <c r="AK55" s="575"/>
      <c r="AL55" s="575"/>
      <c r="AM55" s="575"/>
      <c r="AN55" s="575"/>
      <c r="AO55" s="575"/>
      <c r="AP55" s="575"/>
      <c r="AQ55" s="575"/>
      <c r="AR55" s="575"/>
      <c r="AS55" s="575"/>
      <c r="AT55" s="576"/>
      <c r="AU55" s="574" t="s">
        <v>21</v>
      </c>
      <c r="AV55" s="575"/>
      <c r="AW55" s="575"/>
      <c r="AX55" s="575"/>
      <c r="AY55" s="575"/>
      <c r="AZ55" s="575"/>
      <c r="BA55" s="575"/>
      <c r="BB55" s="575"/>
      <c r="BC55" s="575"/>
      <c r="BD55" s="576"/>
      <c r="BE55" s="574" t="s">
        <v>24</v>
      </c>
      <c r="BF55" s="575"/>
      <c r="BG55" s="575"/>
      <c r="BH55" s="575"/>
      <c r="BI55" s="575"/>
      <c r="BJ55" s="575"/>
      <c r="BK55" s="575"/>
      <c r="BL55" s="575"/>
      <c r="BM55" s="575"/>
      <c r="BN55" s="575"/>
      <c r="BO55" s="576"/>
      <c r="BP55" s="103"/>
    </row>
    <row r="56" spans="1:68" ht="12.75">
      <c r="A56" s="580">
        <v>1</v>
      </c>
      <c r="B56" s="581"/>
      <c r="C56" s="581"/>
      <c r="D56" s="582"/>
      <c r="E56" s="580">
        <v>2</v>
      </c>
      <c r="F56" s="581"/>
      <c r="G56" s="581"/>
      <c r="H56" s="581"/>
      <c r="I56" s="581"/>
      <c r="J56" s="581"/>
      <c r="K56" s="581"/>
      <c r="L56" s="581"/>
      <c r="M56" s="581"/>
      <c r="N56" s="581"/>
      <c r="O56" s="581"/>
      <c r="P56" s="581"/>
      <c r="Q56" s="581"/>
      <c r="R56" s="581"/>
      <c r="S56" s="581"/>
      <c r="T56" s="581"/>
      <c r="U56" s="581"/>
      <c r="V56" s="581"/>
      <c r="W56" s="581"/>
      <c r="X56" s="581"/>
      <c r="Y56" s="581"/>
      <c r="Z56" s="581"/>
      <c r="AA56" s="581"/>
      <c r="AB56" s="581"/>
      <c r="AC56" s="581"/>
      <c r="AD56" s="581"/>
      <c r="AE56" s="581"/>
      <c r="AF56" s="581"/>
      <c r="AG56" s="581"/>
      <c r="AH56" s="581"/>
      <c r="AI56" s="582"/>
      <c r="AJ56" s="580">
        <v>3</v>
      </c>
      <c r="AK56" s="581"/>
      <c r="AL56" s="581"/>
      <c r="AM56" s="581"/>
      <c r="AN56" s="581"/>
      <c r="AO56" s="581"/>
      <c r="AP56" s="581"/>
      <c r="AQ56" s="581"/>
      <c r="AR56" s="581"/>
      <c r="AS56" s="581"/>
      <c r="AT56" s="582"/>
      <c r="AU56" s="580">
        <v>4</v>
      </c>
      <c r="AV56" s="581"/>
      <c r="AW56" s="581"/>
      <c r="AX56" s="581"/>
      <c r="AY56" s="581"/>
      <c r="AZ56" s="581"/>
      <c r="BA56" s="581"/>
      <c r="BB56" s="581"/>
      <c r="BC56" s="581"/>
      <c r="BD56" s="582"/>
      <c r="BE56" s="580">
        <v>5</v>
      </c>
      <c r="BF56" s="581"/>
      <c r="BG56" s="581"/>
      <c r="BH56" s="581"/>
      <c r="BI56" s="581"/>
      <c r="BJ56" s="581"/>
      <c r="BK56" s="581"/>
      <c r="BL56" s="581"/>
      <c r="BM56" s="581"/>
      <c r="BN56" s="581"/>
      <c r="BO56" s="582"/>
      <c r="BP56" s="104">
        <v>6</v>
      </c>
    </row>
    <row r="57" spans="1:68" ht="27.75" customHeight="1">
      <c r="A57" s="699">
        <v>1</v>
      </c>
      <c r="B57" s="700"/>
      <c r="C57" s="700"/>
      <c r="D57" s="701"/>
      <c r="E57" s="755" t="s">
        <v>70</v>
      </c>
      <c r="F57" s="756"/>
      <c r="G57" s="756"/>
      <c r="H57" s="756"/>
      <c r="I57" s="756"/>
      <c r="J57" s="756"/>
      <c r="K57" s="756"/>
      <c r="L57" s="756"/>
      <c r="M57" s="756"/>
      <c r="N57" s="756"/>
      <c r="O57" s="756"/>
      <c r="P57" s="756"/>
      <c r="Q57" s="756"/>
      <c r="R57" s="756"/>
      <c r="S57" s="756"/>
      <c r="T57" s="756"/>
      <c r="U57" s="756"/>
      <c r="V57" s="756"/>
      <c r="W57" s="756"/>
      <c r="X57" s="756"/>
      <c r="Y57" s="756"/>
      <c r="Z57" s="756"/>
      <c r="AA57" s="756"/>
      <c r="AB57" s="756"/>
      <c r="AC57" s="756"/>
      <c r="AD57" s="756"/>
      <c r="AE57" s="756"/>
      <c r="AF57" s="756"/>
      <c r="AG57" s="756"/>
      <c r="AH57" s="756"/>
      <c r="AI57" s="757"/>
      <c r="AJ57" s="1020"/>
      <c r="AK57" s="1021"/>
      <c r="AL57" s="1021"/>
      <c r="AM57" s="1021"/>
      <c r="AN57" s="1021"/>
      <c r="AO57" s="1021"/>
      <c r="AP57" s="1021"/>
      <c r="AQ57" s="1021"/>
      <c r="AR57" s="1021"/>
      <c r="AS57" s="1021"/>
      <c r="AT57" s="1022"/>
      <c r="AU57" s="1020"/>
      <c r="AV57" s="1021"/>
      <c r="AW57" s="1021"/>
      <c r="AX57" s="1021"/>
      <c r="AY57" s="1021"/>
      <c r="AZ57" s="1021"/>
      <c r="BA57" s="1021"/>
      <c r="BB57" s="1021"/>
      <c r="BC57" s="1021"/>
      <c r="BD57" s="1022"/>
      <c r="BE57" s="802"/>
      <c r="BF57" s="803"/>
      <c r="BG57" s="803"/>
      <c r="BH57" s="803"/>
      <c r="BI57" s="803"/>
      <c r="BJ57" s="803"/>
      <c r="BK57" s="803"/>
      <c r="BL57" s="803"/>
      <c r="BM57" s="803"/>
      <c r="BN57" s="803"/>
      <c r="BO57" s="804"/>
      <c r="BP57" s="207">
        <f>BE57*AU57*AJ57</f>
        <v>0</v>
      </c>
    </row>
    <row r="58" spans="1:68" ht="15.75">
      <c r="A58" s="601"/>
      <c r="B58" s="562"/>
      <c r="C58" s="562"/>
      <c r="D58" s="602"/>
      <c r="E58" s="603" t="s">
        <v>7</v>
      </c>
      <c r="F58" s="604"/>
      <c r="G58" s="604"/>
      <c r="H58" s="604"/>
      <c r="I58" s="604"/>
      <c r="J58" s="604"/>
      <c r="K58" s="604"/>
      <c r="L58" s="604"/>
      <c r="M58" s="604"/>
      <c r="N58" s="604"/>
      <c r="O58" s="604"/>
      <c r="P58" s="604"/>
      <c r="Q58" s="604"/>
      <c r="R58" s="604"/>
      <c r="S58" s="604"/>
      <c r="T58" s="604"/>
      <c r="U58" s="604"/>
      <c r="V58" s="604"/>
      <c r="W58" s="604"/>
      <c r="X58" s="604"/>
      <c r="Y58" s="604"/>
      <c r="Z58" s="604"/>
      <c r="AA58" s="604"/>
      <c r="AB58" s="604"/>
      <c r="AC58" s="604"/>
      <c r="AD58" s="604"/>
      <c r="AE58" s="604"/>
      <c r="AF58" s="604"/>
      <c r="AG58" s="604"/>
      <c r="AH58" s="604"/>
      <c r="AI58" s="605"/>
      <c r="AJ58" s="606" t="s">
        <v>8</v>
      </c>
      <c r="AK58" s="545"/>
      <c r="AL58" s="545"/>
      <c r="AM58" s="545"/>
      <c r="AN58" s="545"/>
      <c r="AO58" s="545"/>
      <c r="AP58" s="545"/>
      <c r="AQ58" s="545"/>
      <c r="AR58" s="545"/>
      <c r="AS58" s="545"/>
      <c r="AT58" s="607"/>
      <c r="AU58" s="606" t="s">
        <v>8</v>
      </c>
      <c r="AV58" s="545"/>
      <c r="AW58" s="545"/>
      <c r="AX58" s="545"/>
      <c r="AY58" s="545"/>
      <c r="AZ58" s="545"/>
      <c r="BA58" s="545"/>
      <c r="BB58" s="545"/>
      <c r="BC58" s="545"/>
      <c r="BD58" s="607"/>
      <c r="BE58" s="606" t="s">
        <v>8</v>
      </c>
      <c r="BF58" s="545"/>
      <c r="BG58" s="545"/>
      <c r="BH58" s="545"/>
      <c r="BI58" s="545"/>
      <c r="BJ58" s="545"/>
      <c r="BK58" s="545"/>
      <c r="BL58" s="545"/>
      <c r="BM58" s="545"/>
      <c r="BN58" s="545"/>
      <c r="BO58" s="607"/>
      <c r="BP58" s="105">
        <f>SUM(BP57:BP57)</f>
        <v>0</v>
      </c>
    </row>
    <row r="59" spans="1:68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</row>
    <row r="60" spans="1:68" s="6" customFormat="1" ht="15.75">
      <c r="A60" s="569" t="s">
        <v>520</v>
      </c>
      <c r="B60" s="569"/>
      <c r="C60" s="569"/>
      <c r="D60" s="569"/>
      <c r="E60" s="569"/>
      <c r="F60" s="569"/>
      <c r="G60" s="569"/>
      <c r="H60" s="569"/>
      <c r="I60" s="569"/>
      <c r="J60" s="569"/>
      <c r="K60" s="569"/>
      <c r="L60" s="569"/>
      <c r="M60" s="569"/>
      <c r="N60" s="569"/>
      <c r="O60" s="569"/>
      <c r="P60" s="569"/>
      <c r="Q60" s="569"/>
      <c r="R60" s="569"/>
      <c r="S60" s="569"/>
      <c r="T60" s="569"/>
      <c r="U60" s="569"/>
      <c r="V60" s="569"/>
      <c r="W60" s="569"/>
      <c r="X60" s="569"/>
      <c r="Y60" s="569"/>
      <c r="Z60" s="569"/>
      <c r="AA60" s="569"/>
      <c r="AB60" s="569"/>
      <c r="AC60" s="569"/>
      <c r="AD60" s="569"/>
      <c r="AE60" s="569"/>
      <c r="AF60" s="569"/>
      <c r="AG60" s="569"/>
      <c r="AH60" s="569"/>
      <c r="AI60" s="569"/>
      <c r="AJ60" s="569"/>
      <c r="AK60" s="569"/>
      <c r="AL60" s="569"/>
      <c r="AM60" s="569"/>
      <c r="AN60" s="569"/>
      <c r="AO60" s="569"/>
      <c r="AP60" s="569"/>
      <c r="AQ60" s="569"/>
      <c r="AR60" s="569"/>
      <c r="AS60" s="569"/>
      <c r="AT60" s="569"/>
      <c r="AU60" s="569"/>
      <c r="AV60" s="569"/>
      <c r="AW60" s="55"/>
      <c r="AX60" s="55"/>
      <c r="AY60" s="55"/>
      <c r="AZ60" s="570">
        <f>BP58</f>
        <v>0</v>
      </c>
      <c r="BA60" s="570"/>
      <c r="BB60" s="570"/>
      <c r="BC60" s="570"/>
      <c r="BD60" s="570"/>
      <c r="BE60" s="570"/>
      <c r="BF60" s="570"/>
      <c r="BG60" s="570"/>
      <c r="BH60" s="570"/>
      <c r="BI60" s="570"/>
      <c r="BJ60" s="570"/>
      <c r="BK60" s="570"/>
      <c r="BL60" s="570"/>
      <c r="BM60" s="570"/>
      <c r="BN60" s="570"/>
      <c r="BO60" s="570"/>
      <c r="BP60" s="55" t="s">
        <v>11</v>
      </c>
    </row>
    <row r="63" spans="1:68" ht="15.75">
      <c r="A63" s="6" t="s">
        <v>2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780" t="s">
        <v>194</v>
      </c>
      <c r="T63" s="780"/>
      <c r="U63" s="780"/>
      <c r="V63" s="780"/>
      <c r="W63" s="780"/>
      <c r="X63" s="780"/>
      <c r="Y63" s="780"/>
      <c r="Z63" s="780"/>
      <c r="AA63" s="780"/>
      <c r="AB63" s="780"/>
      <c r="AC63" s="780"/>
      <c r="AD63" s="780"/>
      <c r="AE63" s="780"/>
      <c r="AF63" s="780"/>
      <c r="AG63" s="780"/>
      <c r="AH63" s="780"/>
      <c r="AI63" s="780"/>
      <c r="AJ63" s="780"/>
      <c r="AK63" s="780"/>
      <c r="AL63" s="780"/>
      <c r="AM63" s="780"/>
      <c r="AN63" s="780"/>
      <c r="AO63" s="780"/>
      <c r="AP63" s="780"/>
      <c r="AQ63" s="780"/>
      <c r="AR63" s="780"/>
      <c r="AS63" s="780"/>
      <c r="AT63" s="780"/>
      <c r="AU63" s="780"/>
      <c r="AV63" s="780"/>
      <c r="AW63" s="780"/>
      <c r="AX63" s="780"/>
      <c r="AY63" s="780"/>
      <c r="AZ63" s="780"/>
      <c r="BA63" s="780"/>
      <c r="BB63" s="780"/>
      <c r="BC63" s="780"/>
      <c r="BD63" s="780"/>
      <c r="BE63" s="780"/>
      <c r="BF63" s="780"/>
      <c r="BG63" s="780"/>
      <c r="BH63" s="780"/>
      <c r="BI63" s="780"/>
      <c r="BJ63" s="780"/>
      <c r="BK63" s="780"/>
      <c r="BL63" s="780"/>
      <c r="BM63" s="780"/>
      <c r="BN63" s="780"/>
      <c r="BO63" s="54"/>
      <c r="BP63" s="54"/>
    </row>
    <row r="64" spans="1:66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</row>
    <row r="65" spans="1:68" ht="15.75">
      <c r="A65" s="6" t="s">
        <v>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62" t="s">
        <v>75</v>
      </c>
      <c r="AI65" s="562"/>
      <c r="AJ65" s="562"/>
      <c r="AK65" s="562"/>
      <c r="AL65" s="562"/>
      <c r="AM65" s="562"/>
      <c r="AN65" s="562"/>
      <c r="AO65" s="562"/>
      <c r="AP65" s="562"/>
      <c r="AQ65" s="562"/>
      <c r="AR65" s="562"/>
      <c r="AS65" s="562"/>
      <c r="AT65" s="562"/>
      <c r="AU65" s="562"/>
      <c r="AV65" s="562"/>
      <c r="AW65" s="562"/>
      <c r="AX65" s="562"/>
      <c r="AY65" s="562"/>
      <c r="AZ65" s="562"/>
      <c r="BA65" s="562"/>
      <c r="BB65" s="562"/>
      <c r="BC65" s="562"/>
      <c r="BD65" s="562"/>
      <c r="BE65" s="562"/>
      <c r="BF65" s="562"/>
      <c r="BG65" s="562"/>
      <c r="BH65" s="562"/>
      <c r="BI65" s="562"/>
      <c r="BJ65" s="562"/>
      <c r="BK65" s="562"/>
      <c r="BL65" s="562"/>
      <c r="BM65" s="562"/>
      <c r="BN65" s="562"/>
      <c r="BO65" s="54"/>
      <c r="BP65" s="54"/>
    </row>
    <row r="67" spans="1:68" ht="12.75">
      <c r="A67" s="461" t="s">
        <v>4</v>
      </c>
      <c r="B67" s="462"/>
      <c r="C67" s="462"/>
      <c r="D67" s="463"/>
      <c r="E67" s="461" t="s">
        <v>9</v>
      </c>
      <c r="F67" s="462"/>
      <c r="G67" s="462"/>
      <c r="H67" s="462"/>
      <c r="I67" s="462"/>
      <c r="J67" s="462"/>
      <c r="K67" s="462"/>
      <c r="L67" s="462"/>
      <c r="M67" s="462"/>
      <c r="N67" s="462"/>
      <c r="O67" s="462"/>
      <c r="P67" s="462"/>
      <c r="Q67" s="462"/>
      <c r="R67" s="462"/>
      <c r="S67" s="462"/>
      <c r="T67" s="462"/>
      <c r="U67" s="462"/>
      <c r="V67" s="462"/>
      <c r="W67" s="462"/>
      <c r="X67" s="462"/>
      <c r="Y67" s="462"/>
      <c r="Z67" s="462"/>
      <c r="AA67" s="462"/>
      <c r="AB67" s="462"/>
      <c r="AC67" s="462"/>
      <c r="AD67" s="462"/>
      <c r="AE67" s="462"/>
      <c r="AF67" s="462"/>
      <c r="AG67" s="462"/>
      <c r="AH67" s="462"/>
      <c r="AI67" s="463"/>
      <c r="AJ67" s="461" t="s">
        <v>16</v>
      </c>
      <c r="AK67" s="462"/>
      <c r="AL67" s="462"/>
      <c r="AM67" s="462"/>
      <c r="AN67" s="462"/>
      <c r="AO67" s="462"/>
      <c r="AP67" s="462"/>
      <c r="AQ67" s="462"/>
      <c r="AR67" s="462"/>
      <c r="AS67" s="462"/>
      <c r="AT67" s="463"/>
      <c r="AU67" s="461" t="s">
        <v>12</v>
      </c>
      <c r="AV67" s="462"/>
      <c r="AW67" s="462"/>
      <c r="AX67" s="462"/>
      <c r="AY67" s="462"/>
      <c r="AZ67" s="462"/>
      <c r="BA67" s="462"/>
      <c r="BB67" s="462"/>
      <c r="BC67" s="462"/>
      <c r="BD67" s="463"/>
      <c r="BE67" s="461" t="s">
        <v>22</v>
      </c>
      <c r="BF67" s="462"/>
      <c r="BG67" s="462"/>
      <c r="BH67" s="462"/>
      <c r="BI67" s="462"/>
      <c r="BJ67" s="462"/>
      <c r="BK67" s="462"/>
      <c r="BL67" s="462"/>
      <c r="BM67" s="462"/>
      <c r="BN67" s="462"/>
      <c r="BO67" s="463"/>
      <c r="BP67" s="101" t="s">
        <v>15</v>
      </c>
    </row>
    <row r="68" spans="1:68" ht="12.75">
      <c r="A68" s="577" t="s">
        <v>5</v>
      </c>
      <c r="B68" s="578"/>
      <c r="C68" s="578"/>
      <c r="D68" s="579"/>
      <c r="E68" s="577"/>
      <c r="F68" s="578"/>
      <c r="G68" s="578"/>
      <c r="H68" s="578"/>
      <c r="I68" s="578"/>
      <c r="J68" s="578"/>
      <c r="K68" s="578"/>
      <c r="L68" s="578"/>
      <c r="M68" s="578"/>
      <c r="N68" s="578"/>
      <c r="O68" s="578"/>
      <c r="P68" s="578"/>
      <c r="Q68" s="578"/>
      <c r="R68" s="578"/>
      <c r="S68" s="578"/>
      <c r="T68" s="578"/>
      <c r="U68" s="578"/>
      <c r="V68" s="578"/>
      <c r="W68" s="578"/>
      <c r="X68" s="578"/>
      <c r="Y68" s="578"/>
      <c r="Z68" s="578"/>
      <c r="AA68" s="578"/>
      <c r="AB68" s="578"/>
      <c r="AC68" s="578"/>
      <c r="AD68" s="578"/>
      <c r="AE68" s="578"/>
      <c r="AF68" s="578"/>
      <c r="AG68" s="578"/>
      <c r="AH68" s="578"/>
      <c r="AI68" s="579"/>
      <c r="AJ68" s="577" t="s">
        <v>13</v>
      </c>
      <c r="AK68" s="578"/>
      <c r="AL68" s="578"/>
      <c r="AM68" s="578"/>
      <c r="AN68" s="578"/>
      <c r="AO68" s="578"/>
      <c r="AP68" s="578"/>
      <c r="AQ68" s="578"/>
      <c r="AR68" s="578"/>
      <c r="AS68" s="578"/>
      <c r="AT68" s="579"/>
      <c r="AU68" s="577" t="s">
        <v>19</v>
      </c>
      <c r="AV68" s="578"/>
      <c r="AW68" s="578"/>
      <c r="AX68" s="578"/>
      <c r="AY68" s="578"/>
      <c r="AZ68" s="578"/>
      <c r="BA68" s="578"/>
      <c r="BB68" s="578"/>
      <c r="BC68" s="578"/>
      <c r="BD68" s="579"/>
      <c r="BE68" s="577" t="s">
        <v>23</v>
      </c>
      <c r="BF68" s="578"/>
      <c r="BG68" s="578"/>
      <c r="BH68" s="578"/>
      <c r="BI68" s="578"/>
      <c r="BJ68" s="578"/>
      <c r="BK68" s="578"/>
      <c r="BL68" s="578"/>
      <c r="BM68" s="578"/>
      <c r="BN68" s="578"/>
      <c r="BO68" s="579"/>
      <c r="BP68" s="102" t="s">
        <v>44</v>
      </c>
    </row>
    <row r="69" spans="1:68" ht="12.75">
      <c r="A69" s="577"/>
      <c r="B69" s="578"/>
      <c r="C69" s="578"/>
      <c r="D69" s="579"/>
      <c r="E69" s="577"/>
      <c r="F69" s="578"/>
      <c r="G69" s="578"/>
      <c r="H69" s="578"/>
      <c r="I69" s="578"/>
      <c r="J69" s="578"/>
      <c r="K69" s="578"/>
      <c r="L69" s="578"/>
      <c r="M69" s="578"/>
      <c r="N69" s="578"/>
      <c r="O69" s="578"/>
      <c r="P69" s="578"/>
      <c r="Q69" s="578"/>
      <c r="R69" s="578"/>
      <c r="S69" s="578"/>
      <c r="T69" s="578"/>
      <c r="U69" s="578"/>
      <c r="V69" s="578"/>
      <c r="W69" s="578"/>
      <c r="X69" s="578"/>
      <c r="Y69" s="578"/>
      <c r="Z69" s="578"/>
      <c r="AA69" s="578"/>
      <c r="AB69" s="578"/>
      <c r="AC69" s="578"/>
      <c r="AD69" s="578"/>
      <c r="AE69" s="578"/>
      <c r="AF69" s="578"/>
      <c r="AG69" s="578"/>
      <c r="AH69" s="578"/>
      <c r="AI69" s="579"/>
      <c r="AJ69" s="577" t="s">
        <v>17</v>
      </c>
      <c r="AK69" s="578"/>
      <c r="AL69" s="578"/>
      <c r="AM69" s="578"/>
      <c r="AN69" s="578"/>
      <c r="AO69" s="578"/>
      <c r="AP69" s="578"/>
      <c r="AQ69" s="578"/>
      <c r="AR69" s="578"/>
      <c r="AS69" s="578"/>
      <c r="AT69" s="579"/>
      <c r="AU69" s="577" t="s">
        <v>20</v>
      </c>
      <c r="AV69" s="578"/>
      <c r="AW69" s="578"/>
      <c r="AX69" s="578"/>
      <c r="AY69" s="578"/>
      <c r="AZ69" s="578"/>
      <c r="BA69" s="578"/>
      <c r="BB69" s="578"/>
      <c r="BC69" s="578"/>
      <c r="BD69" s="579"/>
      <c r="BE69" s="577" t="s">
        <v>521</v>
      </c>
      <c r="BF69" s="578"/>
      <c r="BG69" s="578"/>
      <c r="BH69" s="578"/>
      <c r="BI69" s="578"/>
      <c r="BJ69" s="578"/>
      <c r="BK69" s="578"/>
      <c r="BL69" s="578"/>
      <c r="BM69" s="578"/>
      <c r="BN69" s="578"/>
      <c r="BO69" s="579"/>
      <c r="BP69" s="102"/>
    </row>
    <row r="70" spans="1:68" ht="12.75">
      <c r="A70" s="574"/>
      <c r="B70" s="575"/>
      <c r="C70" s="575"/>
      <c r="D70" s="576"/>
      <c r="E70" s="574"/>
      <c r="F70" s="575"/>
      <c r="G70" s="575"/>
      <c r="H70" s="575"/>
      <c r="I70" s="575"/>
      <c r="J70" s="575"/>
      <c r="K70" s="575"/>
      <c r="L70" s="575"/>
      <c r="M70" s="575"/>
      <c r="N70" s="575"/>
      <c r="O70" s="575"/>
      <c r="P70" s="575"/>
      <c r="Q70" s="575"/>
      <c r="R70" s="575"/>
      <c r="S70" s="575"/>
      <c r="T70" s="575"/>
      <c r="U70" s="575"/>
      <c r="V70" s="575"/>
      <c r="W70" s="575"/>
      <c r="X70" s="575"/>
      <c r="Y70" s="575"/>
      <c r="Z70" s="575"/>
      <c r="AA70" s="575"/>
      <c r="AB70" s="575"/>
      <c r="AC70" s="575"/>
      <c r="AD70" s="575"/>
      <c r="AE70" s="575"/>
      <c r="AF70" s="575"/>
      <c r="AG70" s="575"/>
      <c r="AH70" s="575"/>
      <c r="AI70" s="576"/>
      <c r="AJ70" s="574" t="s">
        <v>18</v>
      </c>
      <c r="AK70" s="575"/>
      <c r="AL70" s="575"/>
      <c r="AM70" s="575"/>
      <c r="AN70" s="575"/>
      <c r="AO70" s="575"/>
      <c r="AP70" s="575"/>
      <c r="AQ70" s="575"/>
      <c r="AR70" s="575"/>
      <c r="AS70" s="575"/>
      <c r="AT70" s="576"/>
      <c r="AU70" s="574" t="s">
        <v>21</v>
      </c>
      <c r="AV70" s="575"/>
      <c r="AW70" s="575"/>
      <c r="AX70" s="575"/>
      <c r="AY70" s="575"/>
      <c r="AZ70" s="575"/>
      <c r="BA70" s="575"/>
      <c r="BB70" s="575"/>
      <c r="BC70" s="575"/>
      <c r="BD70" s="576"/>
      <c r="BE70" s="574" t="s">
        <v>11</v>
      </c>
      <c r="BF70" s="575"/>
      <c r="BG70" s="575"/>
      <c r="BH70" s="575"/>
      <c r="BI70" s="575"/>
      <c r="BJ70" s="575"/>
      <c r="BK70" s="575"/>
      <c r="BL70" s="575"/>
      <c r="BM70" s="575"/>
      <c r="BN70" s="575"/>
      <c r="BO70" s="576"/>
      <c r="BP70" s="103"/>
    </row>
    <row r="71" spans="1:68" ht="12.75">
      <c r="A71" s="580">
        <v>1</v>
      </c>
      <c r="B71" s="581"/>
      <c r="C71" s="581"/>
      <c r="D71" s="582"/>
      <c r="E71" s="580">
        <v>2</v>
      </c>
      <c r="F71" s="581"/>
      <c r="G71" s="581"/>
      <c r="H71" s="581"/>
      <c r="I71" s="581"/>
      <c r="J71" s="581"/>
      <c r="K71" s="581"/>
      <c r="L71" s="581"/>
      <c r="M71" s="581"/>
      <c r="N71" s="581"/>
      <c r="O71" s="581"/>
      <c r="P71" s="581"/>
      <c r="Q71" s="581"/>
      <c r="R71" s="581"/>
      <c r="S71" s="581"/>
      <c r="T71" s="581"/>
      <c r="U71" s="581"/>
      <c r="V71" s="581"/>
      <c r="W71" s="581"/>
      <c r="X71" s="581"/>
      <c r="Y71" s="581"/>
      <c r="Z71" s="581"/>
      <c r="AA71" s="581"/>
      <c r="AB71" s="581"/>
      <c r="AC71" s="581"/>
      <c r="AD71" s="581"/>
      <c r="AE71" s="581"/>
      <c r="AF71" s="581"/>
      <c r="AG71" s="581"/>
      <c r="AH71" s="581"/>
      <c r="AI71" s="582"/>
      <c r="AJ71" s="580">
        <v>3</v>
      </c>
      <c r="AK71" s="581"/>
      <c r="AL71" s="581"/>
      <c r="AM71" s="581"/>
      <c r="AN71" s="581"/>
      <c r="AO71" s="581"/>
      <c r="AP71" s="581"/>
      <c r="AQ71" s="581"/>
      <c r="AR71" s="581"/>
      <c r="AS71" s="581"/>
      <c r="AT71" s="582"/>
      <c r="AU71" s="580">
        <v>4</v>
      </c>
      <c r="AV71" s="581"/>
      <c r="AW71" s="581"/>
      <c r="AX71" s="581"/>
      <c r="AY71" s="581"/>
      <c r="AZ71" s="581"/>
      <c r="BA71" s="581"/>
      <c r="BB71" s="581"/>
      <c r="BC71" s="581"/>
      <c r="BD71" s="582"/>
      <c r="BE71" s="580">
        <v>5</v>
      </c>
      <c r="BF71" s="581"/>
      <c r="BG71" s="581"/>
      <c r="BH71" s="581"/>
      <c r="BI71" s="581"/>
      <c r="BJ71" s="581"/>
      <c r="BK71" s="581"/>
      <c r="BL71" s="581"/>
      <c r="BM71" s="581"/>
      <c r="BN71" s="581"/>
      <c r="BO71" s="582"/>
      <c r="BP71" s="104">
        <v>6</v>
      </c>
    </row>
    <row r="72" spans="1:68" ht="15.75">
      <c r="A72" s="699">
        <v>1</v>
      </c>
      <c r="B72" s="700"/>
      <c r="C72" s="700"/>
      <c r="D72" s="701"/>
      <c r="E72" s="1014" t="s">
        <v>112</v>
      </c>
      <c r="F72" s="1015"/>
      <c r="G72" s="1015"/>
      <c r="H72" s="1015"/>
      <c r="I72" s="1015"/>
      <c r="J72" s="1015"/>
      <c r="K72" s="1015"/>
      <c r="L72" s="1015"/>
      <c r="M72" s="1015"/>
      <c r="N72" s="1015"/>
      <c r="O72" s="1015"/>
      <c r="P72" s="1015"/>
      <c r="Q72" s="1015"/>
      <c r="R72" s="1015"/>
      <c r="S72" s="1015"/>
      <c r="T72" s="1015"/>
      <c r="U72" s="1015"/>
      <c r="V72" s="1015"/>
      <c r="W72" s="1015"/>
      <c r="X72" s="1015"/>
      <c r="Y72" s="1015"/>
      <c r="Z72" s="1015"/>
      <c r="AA72" s="1015"/>
      <c r="AB72" s="1015"/>
      <c r="AC72" s="1015"/>
      <c r="AD72" s="1015"/>
      <c r="AE72" s="1015"/>
      <c r="AF72" s="1015"/>
      <c r="AG72" s="1015"/>
      <c r="AH72" s="1015"/>
      <c r="AI72" s="1016"/>
      <c r="AJ72" s="699">
        <v>1</v>
      </c>
      <c r="AK72" s="700"/>
      <c r="AL72" s="700"/>
      <c r="AM72" s="700"/>
      <c r="AN72" s="700"/>
      <c r="AO72" s="700"/>
      <c r="AP72" s="700"/>
      <c r="AQ72" s="700"/>
      <c r="AR72" s="700"/>
      <c r="AS72" s="700"/>
      <c r="AT72" s="701"/>
      <c r="AU72" s="699">
        <v>1</v>
      </c>
      <c r="AV72" s="700"/>
      <c r="AW72" s="700"/>
      <c r="AX72" s="700"/>
      <c r="AY72" s="700"/>
      <c r="AZ72" s="700"/>
      <c r="BA72" s="700"/>
      <c r="BB72" s="700"/>
      <c r="BC72" s="700"/>
      <c r="BD72" s="701"/>
      <c r="BE72" s="1017"/>
      <c r="BF72" s="1018"/>
      <c r="BG72" s="1018"/>
      <c r="BH72" s="1018"/>
      <c r="BI72" s="1018"/>
      <c r="BJ72" s="1018"/>
      <c r="BK72" s="1018"/>
      <c r="BL72" s="1018"/>
      <c r="BM72" s="1018"/>
      <c r="BN72" s="1018"/>
      <c r="BO72" s="1019"/>
      <c r="BP72" s="157"/>
    </row>
    <row r="73" spans="1:68" ht="15.75">
      <c r="A73" s="601"/>
      <c r="B73" s="562"/>
      <c r="C73" s="562"/>
      <c r="D73" s="602"/>
      <c r="E73" s="603" t="s">
        <v>7</v>
      </c>
      <c r="F73" s="604"/>
      <c r="G73" s="604"/>
      <c r="H73" s="604"/>
      <c r="I73" s="604"/>
      <c r="J73" s="604"/>
      <c r="K73" s="604"/>
      <c r="L73" s="604"/>
      <c r="M73" s="604"/>
      <c r="N73" s="604"/>
      <c r="O73" s="604"/>
      <c r="P73" s="604"/>
      <c r="Q73" s="604"/>
      <c r="R73" s="604"/>
      <c r="S73" s="604"/>
      <c r="T73" s="604"/>
      <c r="U73" s="604"/>
      <c r="V73" s="604"/>
      <c r="W73" s="604"/>
      <c r="X73" s="604"/>
      <c r="Y73" s="604"/>
      <c r="Z73" s="604"/>
      <c r="AA73" s="604"/>
      <c r="AB73" s="604"/>
      <c r="AC73" s="604"/>
      <c r="AD73" s="604"/>
      <c r="AE73" s="604"/>
      <c r="AF73" s="604"/>
      <c r="AG73" s="604"/>
      <c r="AH73" s="604"/>
      <c r="AI73" s="605"/>
      <c r="AJ73" s="606" t="s">
        <v>8</v>
      </c>
      <c r="AK73" s="545"/>
      <c r="AL73" s="545"/>
      <c r="AM73" s="545"/>
      <c r="AN73" s="545"/>
      <c r="AO73" s="545"/>
      <c r="AP73" s="545"/>
      <c r="AQ73" s="545"/>
      <c r="AR73" s="545"/>
      <c r="AS73" s="545"/>
      <c r="AT73" s="607"/>
      <c r="AU73" s="606" t="s">
        <v>8</v>
      </c>
      <c r="AV73" s="545"/>
      <c r="AW73" s="545"/>
      <c r="AX73" s="545"/>
      <c r="AY73" s="545"/>
      <c r="AZ73" s="545"/>
      <c r="BA73" s="545"/>
      <c r="BB73" s="545"/>
      <c r="BC73" s="545"/>
      <c r="BD73" s="607"/>
      <c r="BE73" s="606" t="s">
        <v>8</v>
      </c>
      <c r="BF73" s="545"/>
      <c r="BG73" s="545"/>
      <c r="BH73" s="545"/>
      <c r="BI73" s="545"/>
      <c r="BJ73" s="545"/>
      <c r="BK73" s="545"/>
      <c r="BL73" s="545"/>
      <c r="BM73" s="545"/>
      <c r="BN73" s="545"/>
      <c r="BO73" s="607"/>
      <c r="BP73" s="105">
        <f>SUM(BP72:BP72)</f>
        <v>0</v>
      </c>
    </row>
    <row r="74" spans="1:68" ht="15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26"/>
    </row>
    <row r="75" spans="1:68" ht="15.75">
      <c r="A75" s="25" t="s">
        <v>645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1012">
        <f>BP24</f>
        <v>21050.732274</v>
      </c>
      <c r="AS75" s="1012"/>
      <c r="AT75" s="1012"/>
      <c r="AU75" s="1012"/>
      <c r="AV75" s="1012"/>
      <c r="AW75" s="1012"/>
      <c r="AX75" s="1012"/>
      <c r="AY75" s="1012"/>
      <c r="AZ75" s="1012"/>
      <c r="BA75" s="1012"/>
      <c r="BB75" s="1012"/>
      <c r="BC75" s="1012"/>
      <c r="BD75" s="1012"/>
      <c r="BE75" s="1012"/>
      <c r="BF75" s="1012"/>
      <c r="BG75" s="1013" t="s">
        <v>11</v>
      </c>
      <c r="BH75" s="1013"/>
      <c r="BI75" s="1013"/>
      <c r="BJ75" s="1013"/>
      <c r="BK75" s="1013"/>
      <c r="BL75" s="1013"/>
      <c r="BM75" s="1013"/>
      <c r="BN75" s="1013"/>
      <c r="BO75" s="12"/>
      <c r="BP75" s="26"/>
    </row>
    <row r="76" spans="1:68" ht="15.75">
      <c r="A76" s="25" t="s">
        <v>644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1012">
        <f>BP44</f>
        <v>93309.1212</v>
      </c>
      <c r="AS76" s="1012"/>
      <c r="AT76" s="1012"/>
      <c r="AU76" s="1012"/>
      <c r="AV76" s="1012"/>
      <c r="AW76" s="1012"/>
      <c r="AX76" s="1012"/>
      <c r="AY76" s="1012"/>
      <c r="AZ76" s="1012"/>
      <c r="BA76" s="1012"/>
      <c r="BB76" s="1012"/>
      <c r="BC76" s="1012"/>
      <c r="BD76" s="1012"/>
      <c r="BE76" s="1012"/>
      <c r="BF76" s="1012"/>
      <c r="BG76" s="1013" t="s">
        <v>11</v>
      </c>
      <c r="BH76" s="1013"/>
      <c r="BI76" s="1013"/>
      <c r="BJ76" s="1013"/>
      <c r="BK76" s="1013"/>
      <c r="BL76" s="1013"/>
      <c r="BM76" s="1013"/>
      <c r="BN76" s="1013"/>
      <c r="BO76" s="12"/>
      <c r="BP76" s="26"/>
    </row>
    <row r="77" spans="1:68" ht="15.75">
      <c r="A77" s="25" t="s">
        <v>646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1012">
        <f>BP58</f>
        <v>0</v>
      </c>
      <c r="AS77" s="1012"/>
      <c r="AT77" s="1012"/>
      <c r="AU77" s="1012"/>
      <c r="AV77" s="1012"/>
      <c r="AW77" s="1012"/>
      <c r="AX77" s="1012"/>
      <c r="AY77" s="1012"/>
      <c r="AZ77" s="1012"/>
      <c r="BA77" s="1012"/>
      <c r="BB77" s="1012"/>
      <c r="BC77" s="1012"/>
      <c r="BD77" s="1012"/>
      <c r="BE77" s="1012"/>
      <c r="BF77" s="1012"/>
      <c r="BG77" s="1013" t="s">
        <v>11</v>
      </c>
      <c r="BH77" s="1013"/>
      <c r="BI77" s="1013"/>
      <c r="BJ77" s="1013"/>
      <c r="BK77" s="1013"/>
      <c r="BL77" s="1013"/>
      <c r="BM77" s="1013"/>
      <c r="BN77" s="1013"/>
      <c r="BO77" s="12"/>
      <c r="BP77" s="26"/>
    </row>
    <row r="78" spans="1:66" ht="15.75">
      <c r="A78" s="25" t="s">
        <v>519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1012">
        <f>BP73</f>
        <v>0</v>
      </c>
      <c r="AS78" s="1012"/>
      <c r="AT78" s="1012"/>
      <c r="AU78" s="1012"/>
      <c r="AV78" s="1012"/>
      <c r="AW78" s="1012"/>
      <c r="AX78" s="1012"/>
      <c r="AY78" s="1012"/>
      <c r="AZ78" s="1012"/>
      <c r="BA78" s="1012"/>
      <c r="BB78" s="1012"/>
      <c r="BC78" s="1012"/>
      <c r="BD78" s="1012"/>
      <c r="BE78" s="1012"/>
      <c r="BF78" s="1012"/>
      <c r="BG78" s="1013" t="s">
        <v>11</v>
      </c>
      <c r="BH78" s="1013"/>
      <c r="BI78" s="1013"/>
      <c r="BJ78" s="1013"/>
      <c r="BK78" s="1013"/>
      <c r="BL78" s="1013"/>
      <c r="BM78" s="1013"/>
      <c r="BN78" s="1013"/>
    </row>
    <row r="80" spans="1:68" ht="41.25" customHeight="1">
      <c r="A80" s="567" t="s">
        <v>636</v>
      </c>
      <c r="B80" s="567"/>
      <c r="C80" s="567"/>
      <c r="D80" s="567"/>
      <c r="E80" s="567"/>
      <c r="F80" s="567"/>
      <c r="G80" s="567"/>
      <c r="H80" s="567"/>
      <c r="I80" s="567"/>
      <c r="J80" s="567"/>
      <c r="K80" s="567"/>
      <c r="L80" s="567"/>
      <c r="M80" s="567"/>
      <c r="N80" s="567"/>
      <c r="O80" s="567"/>
      <c r="P80" s="567"/>
      <c r="Q80" s="567"/>
      <c r="R80" s="567"/>
      <c r="S80" s="567"/>
      <c r="T80" s="567"/>
      <c r="U80" s="567"/>
      <c r="V80" s="567"/>
      <c r="W80" s="567"/>
      <c r="X80" s="567"/>
      <c r="Y80" s="567"/>
      <c r="Z80" s="567"/>
      <c r="AA80" s="567"/>
      <c r="AB80" s="567"/>
      <c r="AC80" s="567"/>
      <c r="AD80" s="567"/>
      <c r="AE80" s="567"/>
      <c r="AF80" s="567"/>
      <c r="AG80" s="567"/>
      <c r="AH80" s="567"/>
      <c r="AI80" s="567"/>
      <c r="AJ80" s="567"/>
      <c r="AK80" s="567"/>
      <c r="AL80" s="567"/>
      <c r="AM80" s="567"/>
      <c r="AN80" s="567"/>
      <c r="AO80" s="567"/>
      <c r="AP80" s="567"/>
      <c r="AQ80" s="567"/>
      <c r="AR80" s="567"/>
      <c r="AS80" s="567"/>
      <c r="AT80" s="567"/>
      <c r="AU80" s="567"/>
      <c r="AV80" s="567"/>
      <c r="AW80" s="567"/>
      <c r="AX80" s="567"/>
      <c r="AY80" s="567"/>
      <c r="AZ80" s="567"/>
      <c r="BA80" s="567"/>
      <c r="BB80" s="567"/>
      <c r="BC80" s="567"/>
      <c r="BD80" s="567"/>
      <c r="BE80" s="567"/>
      <c r="BF80" s="567"/>
      <c r="BG80" s="567"/>
      <c r="BH80" s="567"/>
      <c r="BI80" s="567"/>
      <c r="BJ80" s="567"/>
      <c r="BK80" s="567"/>
      <c r="BL80" s="567"/>
      <c r="BM80" s="567"/>
      <c r="BN80" s="567"/>
      <c r="BO80" s="567"/>
      <c r="BP80" s="567"/>
    </row>
    <row r="81" spans="1:68" ht="40.5" customHeight="1">
      <c r="A81" s="567" t="s">
        <v>637</v>
      </c>
      <c r="B81" s="567"/>
      <c r="C81" s="567"/>
      <c r="D81" s="567"/>
      <c r="E81" s="567"/>
      <c r="F81" s="567"/>
      <c r="G81" s="567"/>
      <c r="H81" s="567"/>
      <c r="I81" s="567"/>
      <c r="J81" s="567"/>
      <c r="K81" s="567"/>
      <c r="L81" s="567"/>
      <c r="M81" s="567"/>
      <c r="N81" s="567"/>
      <c r="O81" s="567"/>
      <c r="P81" s="567"/>
      <c r="Q81" s="567"/>
      <c r="R81" s="567"/>
      <c r="S81" s="567"/>
      <c r="T81" s="567"/>
      <c r="U81" s="567"/>
      <c r="V81" s="567"/>
      <c r="W81" s="567"/>
      <c r="X81" s="567"/>
      <c r="Y81" s="567"/>
      <c r="Z81" s="567"/>
      <c r="AA81" s="567"/>
      <c r="AB81" s="567"/>
      <c r="AC81" s="567"/>
      <c r="AD81" s="567"/>
      <c r="AE81" s="567"/>
      <c r="AF81" s="567"/>
      <c r="AG81" s="567"/>
      <c r="AH81" s="567"/>
      <c r="AI81" s="567"/>
      <c r="AJ81" s="567"/>
      <c r="AK81" s="567"/>
      <c r="AL81" s="567"/>
      <c r="AM81" s="567"/>
      <c r="AN81" s="567"/>
      <c r="AO81" s="567"/>
      <c r="AP81" s="567"/>
      <c r="AQ81" s="567"/>
      <c r="AR81" s="567"/>
      <c r="AS81" s="567"/>
      <c r="AT81" s="567"/>
      <c r="AU81" s="567"/>
      <c r="AV81" s="567"/>
      <c r="AW81" s="567"/>
      <c r="AX81" s="567"/>
      <c r="AY81" s="567"/>
      <c r="AZ81" s="567"/>
      <c r="BA81" s="567"/>
      <c r="BB81" s="567"/>
      <c r="BC81" s="567"/>
      <c r="BD81" s="567"/>
      <c r="BE81" s="567"/>
      <c r="BF81" s="567"/>
      <c r="BG81" s="567"/>
      <c r="BH81" s="567"/>
      <c r="BI81" s="567"/>
      <c r="BJ81" s="567"/>
      <c r="BK81" s="567"/>
      <c r="BL81" s="567"/>
      <c r="BM81" s="567"/>
      <c r="BN81" s="567"/>
      <c r="BO81" s="567"/>
      <c r="BP81" s="567"/>
    </row>
    <row r="82" spans="1:68" ht="63.75" customHeight="1">
      <c r="A82" s="567" t="s">
        <v>641</v>
      </c>
      <c r="B82" s="567"/>
      <c r="C82" s="567"/>
      <c r="D82" s="567"/>
      <c r="E82" s="567"/>
      <c r="F82" s="567"/>
      <c r="G82" s="567"/>
      <c r="H82" s="567"/>
      <c r="I82" s="567"/>
      <c r="J82" s="567"/>
      <c r="K82" s="567"/>
      <c r="L82" s="567"/>
      <c r="M82" s="567"/>
      <c r="N82" s="567"/>
      <c r="O82" s="567"/>
      <c r="P82" s="567"/>
      <c r="Q82" s="567"/>
      <c r="R82" s="567"/>
      <c r="S82" s="567"/>
      <c r="T82" s="567"/>
      <c r="U82" s="567"/>
      <c r="V82" s="567"/>
      <c r="W82" s="567"/>
      <c r="X82" s="567"/>
      <c r="Y82" s="567"/>
      <c r="Z82" s="567"/>
      <c r="AA82" s="567"/>
      <c r="AB82" s="567"/>
      <c r="AC82" s="567"/>
      <c r="AD82" s="567"/>
      <c r="AE82" s="567"/>
      <c r="AF82" s="567"/>
      <c r="AG82" s="567"/>
      <c r="AH82" s="567"/>
      <c r="AI82" s="567"/>
      <c r="AJ82" s="567"/>
      <c r="AK82" s="567"/>
      <c r="AL82" s="567"/>
      <c r="AM82" s="567"/>
      <c r="AN82" s="567"/>
      <c r="AO82" s="567"/>
      <c r="AP82" s="567"/>
      <c r="AQ82" s="567"/>
      <c r="AR82" s="567"/>
      <c r="AS82" s="567"/>
      <c r="AT82" s="567"/>
      <c r="AU82" s="567"/>
      <c r="AV82" s="567"/>
      <c r="AW82" s="567"/>
      <c r="AX82" s="567"/>
      <c r="AY82" s="567"/>
      <c r="AZ82" s="567"/>
      <c r="BA82" s="567"/>
      <c r="BB82" s="567"/>
      <c r="BC82" s="567"/>
      <c r="BD82" s="567"/>
      <c r="BE82" s="567"/>
      <c r="BF82" s="567"/>
      <c r="BG82" s="567"/>
      <c r="BH82" s="567"/>
      <c r="BI82" s="567"/>
      <c r="BJ82" s="567"/>
      <c r="BK82" s="567"/>
      <c r="BL82" s="567"/>
      <c r="BM82" s="567"/>
      <c r="BN82" s="567"/>
      <c r="BO82" s="567"/>
      <c r="BP82" s="567"/>
    </row>
    <row r="83" spans="1:68" ht="39" customHeight="1">
      <c r="A83" s="567" t="s">
        <v>642</v>
      </c>
      <c r="B83" s="567"/>
      <c r="C83" s="567"/>
      <c r="D83" s="567"/>
      <c r="E83" s="567"/>
      <c r="F83" s="567"/>
      <c r="G83" s="567"/>
      <c r="H83" s="567"/>
      <c r="I83" s="567"/>
      <c r="J83" s="567"/>
      <c r="K83" s="567"/>
      <c r="L83" s="567"/>
      <c r="M83" s="567"/>
      <c r="N83" s="567"/>
      <c r="O83" s="567"/>
      <c r="P83" s="567"/>
      <c r="Q83" s="567"/>
      <c r="R83" s="567"/>
      <c r="S83" s="567"/>
      <c r="T83" s="567"/>
      <c r="U83" s="567"/>
      <c r="V83" s="567"/>
      <c r="W83" s="567"/>
      <c r="X83" s="567"/>
      <c r="Y83" s="567"/>
      <c r="Z83" s="567"/>
      <c r="AA83" s="567"/>
      <c r="AB83" s="567"/>
      <c r="AC83" s="567"/>
      <c r="AD83" s="567"/>
      <c r="AE83" s="567"/>
      <c r="AF83" s="567"/>
      <c r="AG83" s="567"/>
      <c r="AH83" s="567"/>
      <c r="AI83" s="567"/>
      <c r="AJ83" s="567"/>
      <c r="AK83" s="567"/>
      <c r="AL83" s="567"/>
      <c r="AM83" s="567"/>
      <c r="AN83" s="567"/>
      <c r="AO83" s="567"/>
      <c r="AP83" s="567"/>
      <c r="AQ83" s="567"/>
      <c r="AR83" s="567"/>
      <c r="AS83" s="567"/>
      <c r="AT83" s="567"/>
      <c r="AU83" s="567"/>
      <c r="AV83" s="567"/>
      <c r="AW83" s="567"/>
      <c r="AX83" s="567"/>
      <c r="AY83" s="567"/>
      <c r="AZ83" s="567"/>
      <c r="BA83" s="567"/>
      <c r="BB83" s="567"/>
      <c r="BC83" s="567"/>
      <c r="BD83" s="567"/>
      <c r="BE83" s="567"/>
      <c r="BF83" s="567"/>
      <c r="BG83" s="567"/>
      <c r="BH83" s="567"/>
      <c r="BI83" s="567"/>
      <c r="BJ83" s="567"/>
      <c r="BK83" s="567"/>
      <c r="BL83" s="567"/>
      <c r="BM83" s="567"/>
      <c r="BN83" s="567"/>
      <c r="BO83" s="567"/>
      <c r="BP83" s="567"/>
    </row>
    <row r="84" spans="1:68" ht="52.5" customHeight="1">
      <c r="A84" s="567" t="s">
        <v>643</v>
      </c>
      <c r="B84" s="567"/>
      <c r="C84" s="567"/>
      <c r="D84" s="567"/>
      <c r="E84" s="567"/>
      <c r="F84" s="567"/>
      <c r="G84" s="567"/>
      <c r="H84" s="567"/>
      <c r="I84" s="567"/>
      <c r="J84" s="567"/>
      <c r="K84" s="567"/>
      <c r="L84" s="567"/>
      <c r="M84" s="567"/>
      <c r="N84" s="567"/>
      <c r="O84" s="567"/>
      <c r="P84" s="567"/>
      <c r="Q84" s="567"/>
      <c r="R84" s="567"/>
      <c r="S84" s="567"/>
      <c r="T84" s="567"/>
      <c r="U84" s="567"/>
      <c r="V84" s="567"/>
      <c r="W84" s="567"/>
      <c r="X84" s="567"/>
      <c r="Y84" s="567"/>
      <c r="Z84" s="567"/>
      <c r="AA84" s="567"/>
      <c r="AB84" s="567"/>
      <c r="AC84" s="567"/>
      <c r="AD84" s="567"/>
      <c r="AE84" s="567"/>
      <c r="AF84" s="567"/>
      <c r="AG84" s="567"/>
      <c r="AH84" s="567"/>
      <c r="AI84" s="567"/>
      <c r="AJ84" s="567"/>
      <c r="AK84" s="567"/>
      <c r="AL84" s="567"/>
      <c r="AM84" s="567"/>
      <c r="AN84" s="567"/>
      <c r="AO84" s="567"/>
      <c r="AP84" s="567"/>
      <c r="AQ84" s="567"/>
      <c r="AR84" s="567"/>
      <c r="AS84" s="567"/>
      <c r="AT84" s="567"/>
      <c r="AU84" s="567"/>
      <c r="AV84" s="567"/>
      <c r="AW84" s="567"/>
      <c r="AX84" s="567"/>
      <c r="AY84" s="567"/>
      <c r="AZ84" s="567"/>
      <c r="BA84" s="567"/>
      <c r="BB84" s="567"/>
      <c r="BC84" s="567"/>
      <c r="BD84" s="567"/>
      <c r="BE84" s="567"/>
      <c r="BF84" s="567"/>
      <c r="BG84" s="567"/>
      <c r="BH84" s="567"/>
      <c r="BI84" s="567"/>
      <c r="BJ84" s="567"/>
      <c r="BK84" s="567"/>
      <c r="BL84" s="567"/>
      <c r="BM84" s="567"/>
      <c r="BN84" s="567"/>
      <c r="BO84" s="567"/>
      <c r="BP84" s="567"/>
    </row>
    <row r="85" spans="1:68" ht="12.75">
      <c r="A85" s="567"/>
      <c r="B85" s="567"/>
      <c r="C85" s="567"/>
      <c r="D85" s="567"/>
      <c r="E85" s="567"/>
      <c r="F85" s="567"/>
      <c r="G85" s="567"/>
      <c r="H85" s="567"/>
      <c r="I85" s="567"/>
      <c r="J85" s="567"/>
      <c r="K85" s="567"/>
      <c r="L85" s="567"/>
      <c r="M85" s="567"/>
      <c r="N85" s="567"/>
      <c r="O85" s="567"/>
      <c r="P85" s="567"/>
      <c r="Q85" s="567"/>
      <c r="R85" s="567"/>
      <c r="S85" s="567"/>
      <c r="T85" s="567"/>
      <c r="U85" s="567"/>
      <c r="V85" s="567"/>
      <c r="W85" s="567"/>
      <c r="X85" s="567"/>
      <c r="Y85" s="567"/>
      <c r="Z85" s="567"/>
      <c r="AA85" s="567"/>
      <c r="AB85" s="567"/>
      <c r="AC85" s="567"/>
      <c r="AD85" s="567"/>
      <c r="AE85" s="567"/>
      <c r="AF85" s="567"/>
      <c r="AG85" s="567"/>
      <c r="AH85" s="567"/>
      <c r="AI85" s="567"/>
      <c r="AJ85" s="567"/>
      <c r="AK85" s="567"/>
      <c r="AL85" s="567"/>
      <c r="AM85" s="567"/>
      <c r="AN85" s="567"/>
      <c r="AO85" s="567"/>
      <c r="AP85" s="567"/>
      <c r="AQ85" s="567"/>
      <c r="AR85" s="567"/>
      <c r="AS85" s="567"/>
      <c r="AT85" s="567"/>
      <c r="AU85" s="567"/>
      <c r="AV85" s="567"/>
      <c r="AW85" s="567"/>
      <c r="AX85" s="567"/>
      <c r="AY85" s="567"/>
      <c r="AZ85" s="567"/>
      <c r="BA85" s="567"/>
      <c r="BB85" s="567"/>
      <c r="BC85" s="567"/>
      <c r="BD85" s="567"/>
      <c r="BE85" s="567"/>
      <c r="BF85" s="567"/>
      <c r="BG85" s="567"/>
      <c r="BH85" s="567"/>
      <c r="BI85" s="567"/>
      <c r="BJ85" s="567"/>
      <c r="BK85" s="567"/>
      <c r="BL85" s="567"/>
      <c r="BM85" s="567"/>
      <c r="BN85" s="567"/>
      <c r="BO85" s="567"/>
      <c r="BP85" s="567"/>
    </row>
    <row r="86" spans="1:68" ht="12.75">
      <c r="A86" s="567"/>
      <c r="B86" s="567"/>
      <c r="C86" s="567"/>
      <c r="D86" s="567"/>
      <c r="E86" s="567"/>
      <c r="F86" s="567"/>
      <c r="G86" s="567"/>
      <c r="H86" s="567"/>
      <c r="I86" s="567"/>
      <c r="J86" s="567"/>
      <c r="K86" s="567"/>
      <c r="L86" s="567"/>
      <c r="M86" s="567"/>
      <c r="N86" s="567"/>
      <c r="O86" s="567"/>
      <c r="P86" s="567"/>
      <c r="Q86" s="567"/>
      <c r="R86" s="567"/>
      <c r="S86" s="567"/>
      <c r="T86" s="567"/>
      <c r="U86" s="567"/>
      <c r="V86" s="567"/>
      <c r="W86" s="567"/>
      <c r="X86" s="567"/>
      <c r="Y86" s="567"/>
      <c r="Z86" s="567"/>
      <c r="AA86" s="567"/>
      <c r="AB86" s="567"/>
      <c r="AC86" s="567"/>
      <c r="AD86" s="567"/>
      <c r="AE86" s="567"/>
      <c r="AF86" s="567"/>
      <c r="AG86" s="567"/>
      <c r="AH86" s="567"/>
      <c r="AI86" s="567"/>
      <c r="AJ86" s="567"/>
      <c r="AK86" s="567"/>
      <c r="AL86" s="567"/>
      <c r="AM86" s="567"/>
      <c r="AN86" s="567"/>
      <c r="AO86" s="567"/>
      <c r="AP86" s="567"/>
      <c r="AQ86" s="567"/>
      <c r="AR86" s="567"/>
      <c r="AS86" s="567"/>
      <c r="AT86" s="567"/>
      <c r="AU86" s="567"/>
      <c r="AV86" s="567"/>
      <c r="AW86" s="567"/>
      <c r="AX86" s="567"/>
      <c r="AY86" s="567"/>
      <c r="AZ86" s="567"/>
      <c r="BA86" s="567"/>
      <c r="BB86" s="567"/>
      <c r="BC86" s="567"/>
      <c r="BD86" s="567"/>
      <c r="BE86" s="567"/>
      <c r="BF86" s="567"/>
      <c r="BG86" s="567"/>
      <c r="BH86" s="567"/>
      <c r="BI86" s="567"/>
      <c r="BJ86" s="567"/>
      <c r="BK86" s="567"/>
      <c r="BL86" s="567"/>
      <c r="BM86" s="567"/>
      <c r="BN86" s="567"/>
      <c r="BO86" s="567"/>
      <c r="BP86" s="567"/>
    </row>
    <row r="87" spans="1:68" ht="12.75">
      <c r="A87" s="567"/>
      <c r="B87" s="567"/>
      <c r="C87" s="567"/>
      <c r="D87" s="567"/>
      <c r="E87" s="567"/>
      <c r="F87" s="567"/>
      <c r="G87" s="567"/>
      <c r="H87" s="567"/>
      <c r="I87" s="567"/>
      <c r="J87" s="567"/>
      <c r="K87" s="567"/>
      <c r="L87" s="567"/>
      <c r="M87" s="567"/>
      <c r="N87" s="567"/>
      <c r="O87" s="567"/>
      <c r="P87" s="567"/>
      <c r="Q87" s="567"/>
      <c r="R87" s="567"/>
      <c r="S87" s="567"/>
      <c r="T87" s="567"/>
      <c r="U87" s="567"/>
      <c r="V87" s="567"/>
      <c r="W87" s="567"/>
      <c r="X87" s="567"/>
      <c r="Y87" s="567"/>
      <c r="Z87" s="567"/>
      <c r="AA87" s="567"/>
      <c r="AB87" s="567"/>
      <c r="AC87" s="567"/>
      <c r="AD87" s="567"/>
      <c r="AE87" s="567"/>
      <c r="AF87" s="567"/>
      <c r="AG87" s="567"/>
      <c r="AH87" s="567"/>
      <c r="AI87" s="567"/>
      <c r="AJ87" s="567"/>
      <c r="AK87" s="567"/>
      <c r="AL87" s="567"/>
      <c r="AM87" s="567"/>
      <c r="AN87" s="567"/>
      <c r="AO87" s="567"/>
      <c r="AP87" s="567"/>
      <c r="AQ87" s="567"/>
      <c r="AR87" s="567"/>
      <c r="AS87" s="567"/>
      <c r="AT87" s="567"/>
      <c r="AU87" s="567"/>
      <c r="AV87" s="567"/>
      <c r="AW87" s="567"/>
      <c r="AX87" s="567"/>
      <c r="AY87" s="567"/>
      <c r="AZ87" s="567"/>
      <c r="BA87" s="567"/>
      <c r="BB87" s="567"/>
      <c r="BC87" s="567"/>
      <c r="BD87" s="567"/>
      <c r="BE87" s="567"/>
      <c r="BF87" s="567"/>
      <c r="BG87" s="567"/>
      <c r="BH87" s="567"/>
      <c r="BI87" s="567"/>
      <c r="BJ87" s="567"/>
      <c r="BK87" s="567"/>
      <c r="BL87" s="567"/>
      <c r="BM87" s="567"/>
      <c r="BN87" s="567"/>
      <c r="BO87" s="567"/>
      <c r="BP87" s="567"/>
    </row>
    <row r="88" spans="1:68" ht="12.75">
      <c r="A88" s="567"/>
      <c r="B88" s="567"/>
      <c r="C88" s="567"/>
      <c r="D88" s="567"/>
      <c r="E88" s="567"/>
      <c r="F88" s="567"/>
      <c r="G88" s="567"/>
      <c r="H88" s="567"/>
      <c r="I88" s="567"/>
      <c r="J88" s="567"/>
      <c r="K88" s="567"/>
      <c r="L88" s="567"/>
      <c r="M88" s="567"/>
      <c r="N88" s="567"/>
      <c r="O88" s="567"/>
      <c r="P88" s="567"/>
      <c r="Q88" s="567"/>
      <c r="R88" s="567"/>
      <c r="S88" s="567"/>
      <c r="T88" s="567"/>
      <c r="U88" s="567"/>
      <c r="V88" s="567"/>
      <c r="W88" s="567"/>
      <c r="X88" s="567"/>
      <c r="Y88" s="567"/>
      <c r="Z88" s="567"/>
      <c r="AA88" s="567"/>
      <c r="AB88" s="567"/>
      <c r="AC88" s="567"/>
      <c r="AD88" s="567"/>
      <c r="AE88" s="567"/>
      <c r="AF88" s="567"/>
      <c r="AG88" s="567"/>
      <c r="AH88" s="567"/>
      <c r="AI88" s="567"/>
      <c r="AJ88" s="567"/>
      <c r="AK88" s="567"/>
      <c r="AL88" s="567"/>
      <c r="AM88" s="567"/>
      <c r="AN88" s="567"/>
      <c r="AO88" s="567"/>
      <c r="AP88" s="567"/>
      <c r="AQ88" s="567"/>
      <c r="AR88" s="567"/>
      <c r="AS88" s="567"/>
      <c r="AT88" s="567"/>
      <c r="AU88" s="567"/>
      <c r="AV88" s="567"/>
      <c r="AW88" s="567"/>
      <c r="AX88" s="567"/>
      <c r="AY88" s="567"/>
      <c r="AZ88" s="567"/>
      <c r="BA88" s="567"/>
      <c r="BB88" s="567"/>
      <c r="BC88" s="567"/>
      <c r="BD88" s="567"/>
      <c r="BE88" s="567"/>
      <c r="BF88" s="567"/>
      <c r="BG88" s="567"/>
      <c r="BH88" s="567"/>
      <c r="BI88" s="567"/>
      <c r="BJ88" s="567"/>
      <c r="BK88" s="567"/>
      <c r="BL88" s="567"/>
      <c r="BM88" s="567"/>
      <c r="BN88" s="567"/>
      <c r="BO88" s="567"/>
      <c r="BP88" s="567"/>
    </row>
    <row r="89" spans="1:68" ht="12.75">
      <c r="A89" s="567"/>
      <c r="B89" s="567"/>
      <c r="C89" s="567"/>
      <c r="D89" s="567"/>
      <c r="E89" s="567"/>
      <c r="F89" s="567"/>
      <c r="G89" s="567"/>
      <c r="H89" s="567"/>
      <c r="I89" s="567"/>
      <c r="J89" s="567"/>
      <c r="K89" s="567"/>
      <c r="L89" s="567"/>
      <c r="M89" s="567"/>
      <c r="N89" s="567"/>
      <c r="O89" s="567"/>
      <c r="P89" s="567"/>
      <c r="Q89" s="567"/>
      <c r="R89" s="567"/>
      <c r="S89" s="567"/>
      <c r="T89" s="567"/>
      <c r="U89" s="567"/>
      <c r="V89" s="567"/>
      <c r="W89" s="567"/>
      <c r="X89" s="567"/>
      <c r="Y89" s="567"/>
      <c r="Z89" s="567"/>
      <c r="AA89" s="567"/>
      <c r="AB89" s="567"/>
      <c r="AC89" s="567"/>
      <c r="AD89" s="567"/>
      <c r="AE89" s="567"/>
      <c r="AF89" s="567"/>
      <c r="AG89" s="567"/>
      <c r="AH89" s="567"/>
      <c r="AI89" s="567"/>
      <c r="AJ89" s="567"/>
      <c r="AK89" s="567"/>
      <c r="AL89" s="567"/>
      <c r="AM89" s="567"/>
      <c r="AN89" s="567"/>
      <c r="AO89" s="567"/>
      <c r="AP89" s="567"/>
      <c r="AQ89" s="567"/>
      <c r="AR89" s="567"/>
      <c r="AS89" s="567"/>
      <c r="AT89" s="567"/>
      <c r="AU89" s="567"/>
      <c r="AV89" s="567"/>
      <c r="AW89" s="567"/>
      <c r="AX89" s="567"/>
      <c r="AY89" s="567"/>
      <c r="AZ89" s="567"/>
      <c r="BA89" s="567"/>
      <c r="BB89" s="567"/>
      <c r="BC89" s="567"/>
      <c r="BD89" s="567"/>
      <c r="BE89" s="567"/>
      <c r="BF89" s="567"/>
      <c r="BG89" s="567"/>
      <c r="BH89" s="567"/>
      <c r="BI89" s="567"/>
      <c r="BJ89" s="567"/>
      <c r="BK89" s="567"/>
      <c r="BL89" s="567"/>
      <c r="BM89" s="567"/>
      <c r="BN89" s="567"/>
      <c r="BO89" s="567"/>
      <c r="BP89" s="567"/>
    </row>
    <row r="90" spans="1:68" ht="12.75">
      <c r="A90" s="567"/>
      <c r="B90" s="567"/>
      <c r="C90" s="567"/>
      <c r="D90" s="567"/>
      <c r="E90" s="567"/>
      <c r="F90" s="567"/>
      <c r="G90" s="567"/>
      <c r="H90" s="567"/>
      <c r="I90" s="567"/>
      <c r="J90" s="567"/>
      <c r="K90" s="567"/>
      <c r="L90" s="567"/>
      <c r="M90" s="567"/>
      <c r="N90" s="567"/>
      <c r="O90" s="567"/>
      <c r="P90" s="567"/>
      <c r="Q90" s="567"/>
      <c r="R90" s="567"/>
      <c r="S90" s="567"/>
      <c r="T90" s="567"/>
      <c r="U90" s="567"/>
      <c r="V90" s="567"/>
      <c r="W90" s="567"/>
      <c r="X90" s="567"/>
      <c r="Y90" s="567"/>
      <c r="Z90" s="567"/>
      <c r="AA90" s="567"/>
      <c r="AB90" s="567"/>
      <c r="AC90" s="567"/>
      <c r="AD90" s="567"/>
      <c r="AE90" s="567"/>
      <c r="AF90" s="567"/>
      <c r="AG90" s="567"/>
      <c r="AH90" s="567"/>
      <c r="AI90" s="567"/>
      <c r="AJ90" s="567"/>
      <c r="AK90" s="567"/>
      <c r="AL90" s="567"/>
      <c r="AM90" s="567"/>
      <c r="AN90" s="567"/>
      <c r="AO90" s="567"/>
      <c r="AP90" s="567"/>
      <c r="AQ90" s="567"/>
      <c r="AR90" s="567"/>
      <c r="AS90" s="567"/>
      <c r="AT90" s="567"/>
      <c r="AU90" s="567"/>
      <c r="AV90" s="567"/>
      <c r="AW90" s="567"/>
      <c r="AX90" s="567"/>
      <c r="AY90" s="567"/>
      <c r="AZ90" s="567"/>
      <c r="BA90" s="567"/>
      <c r="BB90" s="567"/>
      <c r="BC90" s="567"/>
      <c r="BD90" s="567"/>
      <c r="BE90" s="567"/>
      <c r="BF90" s="567"/>
      <c r="BG90" s="567"/>
      <c r="BH90" s="567"/>
      <c r="BI90" s="567"/>
      <c r="BJ90" s="567"/>
      <c r="BK90" s="567"/>
      <c r="BL90" s="567"/>
      <c r="BM90" s="567"/>
      <c r="BN90" s="567"/>
      <c r="BO90" s="567"/>
      <c r="BP90" s="567"/>
    </row>
    <row r="91" spans="1:68" ht="12.75">
      <c r="A91" s="567"/>
      <c r="B91" s="567"/>
      <c r="C91" s="567"/>
      <c r="D91" s="567"/>
      <c r="E91" s="567"/>
      <c r="F91" s="567"/>
      <c r="G91" s="567"/>
      <c r="H91" s="567"/>
      <c r="I91" s="567"/>
      <c r="J91" s="567"/>
      <c r="K91" s="567"/>
      <c r="L91" s="567"/>
      <c r="M91" s="567"/>
      <c r="N91" s="567"/>
      <c r="O91" s="567"/>
      <c r="P91" s="567"/>
      <c r="Q91" s="567"/>
      <c r="R91" s="567"/>
      <c r="S91" s="567"/>
      <c r="T91" s="567"/>
      <c r="U91" s="567"/>
      <c r="V91" s="567"/>
      <c r="W91" s="567"/>
      <c r="X91" s="567"/>
      <c r="Y91" s="567"/>
      <c r="Z91" s="567"/>
      <c r="AA91" s="567"/>
      <c r="AB91" s="567"/>
      <c r="AC91" s="567"/>
      <c r="AD91" s="567"/>
      <c r="AE91" s="567"/>
      <c r="AF91" s="567"/>
      <c r="AG91" s="567"/>
      <c r="AH91" s="567"/>
      <c r="AI91" s="567"/>
      <c r="AJ91" s="567"/>
      <c r="AK91" s="567"/>
      <c r="AL91" s="567"/>
      <c r="AM91" s="567"/>
      <c r="AN91" s="567"/>
      <c r="AO91" s="567"/>
      <c r="AP91" s="567"/>
      <c r="AQ91" s="567"/>
      <c r="AR91" s="567"/>
      <c r="AS91" s="567"/>
      <c r="AT91" s="567"/>
      <c r="AU91" s="567"/>
      <c r="AV91" s="567"/>
      <c r="AW91" s="567"/>
      <c r="AX91" s="567"/>
      <c r="AY91" s="567"/>
      <c r="AZ91" s="567"/>
      <c r="BA91" s="567"/>
      <c r="BB91" s="567"/>
      <c r="BC91" s="567"/>
      <c r="BD91" s="567"/>
      <c r="BE91" s="567"/>
      <c r="BF91" s="567"/>
      <c r="BG91" s="567"/>
      <c r="BH91" s="567"/>
      <c r="BI91" s="567"/>
      <c r="BJ91" s="567"/>
      <c r="BK91" s="567"/>
      <c r="BL91" s="567"/>
      <c r="BM91" s="567"/>
      <c r="BN91" s="567"/>
      <c r="BO91" s="567"/>
      <c r="BP91" s="567"/>
    </row>
    <row r="92" spans="1:68" ht="12.75">
      <c r="A92" s="567"/>
      <c r="B92" s="567"/>
      <c r="C92" s="567"/>
      <c r="D92" s="567"/>
      <c r="E92" s="567"/>
      <c r="F92" s="567"/>
      <c r="G92" s="567"/>
      <c r="H92" s="567"/>
      <c r="I92" s="567"/>
      <c r="J92" s="567"/>
      <c r="K92" s="567"/>
      <c r="L92" s="567"/>
      <c r="M92" s="567"/>
      <c r="N92" s="567"/>
      <c r="O92" s="567"/>
      <c r="P92" s="567"/>
      <c r="Q92" s="567"/>
      <c r="R92" s="567"/>
      <c r="S92" s="567"/>
      <c r="T92" s="567"/>
      <c r="U92" s="567"/>
      <c r="V92" s="567"/>
      <c r="W92" s="567"/>
      <c r="X92" s="567"/>
      <c r="Y92" s="567"/>
      <c r="Z92" s="567"/>
      <c r="AA92" s="567"/>
      <c r="AB92" s="567"/>
      <c r="AC92" s="567"/>
      <c r="AD92" s="567"/>
      <c r="AE92" s="567"/>
      <c r="AF92" s="567"/>
      <c r="AG92" s="567"/>
      <c r="AH92" s="567"/>
      <c r="AI92" s="567"/>
      <c r="AJ92" s="567"/>
      <c r="AK92" s="567"/>
      <c r="AL92" s="567"/>
      <c r="AM92" s="567"/>
      <c r="AN92" s="567"/>
      <c r="AO92" s="567"/>
      <c r="AP92" s="567"/>
      <c r="AQ92" s="567"/>
      <c r="AR92" s="567"/>
      <c r="AS92" s="567"/>
      <c r="AT92" s="567"/>
      <c r="AU92" s="567"/>
      <c r="AV92" s="567"/>
      <c r="AW92" s="567"/>
      <c r="AX92" s="567"/>
      <c r="AY92" s="567"/>
      <c r="AZ92" s="567"/>
      <c r="BA92" s="567"/>
      <c r="BB92" s="567"/>
      <c r="BC92" s="567"/>
      <c r="BD92" s="567"/>
      <c r="BE92" s="567"/>
      <c r="BF92" s="567"/>
      <c r="BG92" s="567"/>
      <c r="BH92" s="567"/>
      <c r="BI92" s="567"/>
      <c r="BJ92" s="567"/>
      <c r="BK92" s="567"/>
      <c r="BL92" s="567"/>
      <c r="BM92" s="567"/>
      <c r="BN92" s="567"/>
      <c r="BO92" s="567"/>
      <c r="BP92" s="567"/>
    </row>
    <row r="93" spans="1:68" ht="12.75">
      <c r="A93" s="567"/>
      <c r="B93" s="567"/>
      <c r="C93" s="567"/>
      <c r="D93" s="567"/>
      <c r="E93" s="567"/>
      <c r="F93" s="567"/>
      <c r="G93" s="567"/>
      <c r="H93" s="567"/>
      <c r="I93" s="567"/>
      <c r="J93" s="567"/>
      <c r="K93" s="567"/>
      <c r="L93" s="567"/>
      <c r="M93" s="567"/>
      <c r="N93" s="567"/>
      <c r="O93" s="567"/>
      <c r="P93" s="567"/>
      <c r="Q93" s="567"/>
      <c r="R93" s="567"/>
      <c r="S93" s="567"/>
      <c r="T93" s="567"/>
      <c r="U93" s="567"/>
      <c r="V93" s="567"/>
      <c r="W93" s="567"/>
      <c r="X93" s="567"/>
      <c r="Y93" s="567"/>
      <c r="Z93" s="567"/>
      <c r="AA93" s="567"/>
      <c r="AB93" s="567"/>
      <c r="AC93" s="567"/>
      <c r="AD93" s="567"/>
      <c r="AE93" s="567"/>
      <c r="AF93" s="567"/>
      <c r="AG93" s="567"/>
      <c r="AH93" s="567"/>
      <c r="AI93" s="567"/>
      <c r="AJ93" s="567"/>
      <c r="AK93" s="567"/>
      <c r="AL93" s="567"/>
      <c r="AM93" s="567"/>
      <c r="AN93" s="567"/>
      <c r="AO93" s="567"/>
      <c r="AP93" s="567"/>
      <c r="AQ93" s="567"/>
      <c r="AR93" s="567"/>
      <c r="AS93" s="567"/>
      <c r="AT93" s="567"/>
      <c r="AU93" s="567"/>
      <c r="AV93" s="567"/>
      <c r="AW93" s="567"/>
      <c r="AX93" s="567"/>
      <c r="AY93" s="567"/>
      <c r="AZ93" s="567"/>
      <c r="BA93" s="567"/>
      <c r="BB93" s="567"/>
      <c r="BC93" s="567"/>
      <c r="BD93" s="567"/>
      <c r="BE93" s="567"/>
      <c r="BF93" s="567"/>
      <c r="BG93" s="567"/>
      <c r="BH93" s="567"/>
      <c r="BI93" s="567"/>
      <c r="BJ93" s="567"/>
      <c r="BK93" s="567"/>
      <c r="BL93" s="567"/>
      <c r="BM93" s="567"/>
      <c r="BN93" s="567"/>
      <c r="BO93" s="567"/>
      <c r="BP93" s="567"/>
    </row>
    <row r="94" spans="1:68" ht="12.75">
      <c r="A94" s="567"/>
      <c r="B94" s="567"/>
      <c r="C94" s="567"/>
      <c r="D94" s="567"/>
      <c r="E94" s="567"/>
      <c r="F94" s="567"/>
      <c r="G94" s="567"/>
      <c r="H94" s="567"/>
      <c r="I94" s="567"/>
      <c r="J94" s="567"/>
      <c r="K94" s="567"/>
      <c r="L94" s="567"/>
      <c r="M94" s="567"/>
      <c r="N94" s="567"/>
      <c r="O94" s="567"/>
      <c r="P94" s="567"/>
      <c r="Q94" s="567"/>
      <c r="R94" s="567"/>
      <c r="S94" s="567"/>
      <c r="T94" s="567"/>
      <c r="U94" s="567"/>
      <c r="V94" s="567"/>
      <c r="W94" s="567"/>
      <c r="X94" s="567"/>
      <c r="Y94" s="567"/>
      <c r="Z94" s="567"/>
      <c r="AA94" s="567"/>
      <c r="AB94" s="567"/>
      <c r="AC94" s="567"/>
      <c r="AD94" s="567"/>
      <c r="AE94" s="567"/>
      <c r="AF94" s="567"/>
      <c r="AG94" s="567"/>
      <c r="AH94" s="567"/>
      <c r="AI94" s="567"/>
      <c r="AJ94" s="567"/>
      <c r="AK94" s="567"/>
      <c r="AL94" s="567"/>
      <c r="AM94" s="567"/>
      <c r="AN94" s="567"/>
      <c r="AO94" s="567"/>
      <c r="AP94" s="567"/>
      <c r="AQ94" s="567"/>
      <c r="AR94" s="567"/>
      <c r="AS94" s="567"/>
      <c r="AT94" s="567"/>
      <c r="AU94" s="567"/>
      <c r="AV94" s="567"/>
      <c r="AW94" s="567"/>
      <c r="AX94" s="567"/>
      <c r="AY94" s="567"/>
      <c r="AZ94" s="567"/>
      <c r="BA94" s="567"/>
      <c r="BB94" s="567"/>
      <c r="BC94" s="567"/>
      <c r="BD94" s="567"/>
      <c r="BE94" s="567"/>
      <c r="BF94" s="567"/>
      <c r="BG94" s="567"/>
      <c r="BH94" s="567"/>
      <c r="BI94" s="567"/>
      <c r="BJ94" s="567"/>
      <c r="BK94" s="567"/>
      <c r="BL94" s="567"/>
      <c r="BM94" s="567"/>
      <c r="BN94" s="567"/>
      <c r="BO94" s="567"/>
      <c r="BP94" s="567"/>
    </row>
    <row r="95" spans="1:68" ht="12.75">
      <c r="A95" s="567"/>
      <c r="B95" s="567"/>
      <c r="C95" s="567"/>
      <c r="D95" s="567"/>
      <c r="E95" s="567"/>
      <c r="F95" s="567"/>
      <c r="G95" s="567"/>
      <c r="H95" s="567"/>
      <c r="I95" s="567"/>
      <c r="J95" s="567"/>
      <c r="K95" s="567"/>
      <c r="L95" s="567"/>
      <c r="M95" s="567"/>
      <c r="N95" s="567"/>
      <c r="O95" s="567"/>
      <c r="P95" s="567"/>
      <c r="Q95" s="567"/>
      <c r="R95" s="567"/>
      <c r="S95" s="567"/>
      <c r="T95" s="567"/>
      <c r="U95" s="567"/>
      <c r="V95" s="567"/>
      <c r="W95" s="567"/>
      <c r="X95" s="567"/>
      <c r="Y95" s="567"/>
      <c r="Z95" s="567"/>
      <c r="AA95" s="567"/>
      <c r="AB95" s="567"/>
      <c r="AC95" s="567"/>
      <c r="AD95" s="567"/>
      <c r="AE95" s="567"/>
      <c r="AF95" s="567"/>
      <c r="AG95" s="567"/>
      <c r="AH95" s="567"/>
      <c r="AI95" s="567"/>
      <c r="AJ95" s="567"/>
      <c r="AK95" s="567"/>
      <c r="AL95" s="567"/>
      <c r="AM95" s="567"/>
      <c r="AN95" s="567"/>
      <c r="AO95" s="567"/>
      <c r="AP95" s="567"/>
      <c r="AQ95" s="567"/>
      <c r="AR95" s="567"/>
      <c r="AS95" s="567"/>
      <c r="AT95" s="567"/>
      <c r="AU95" s="567"/>
      <c r="AV95" s="567"/>
      <c r="AW95" s="567"/>
      <c r="AX95" s="567"/>
      <c r="AY95" s="567"/>
      <c r="AZ95" s="567"/>
      <c r="BA95" s="567"/>
      <c r="BB95" s="567"/>
      <c r="BC95" s="567"/>
      <c r="BD95" s="567"/>
      <c r="BE95" s="567"/>
      <c r="BF95" s="567"/>
      <c r="BG95" s="567"/>
      <c r="BH95" s="567"/>
      <c r="BI95" s="567"/>
      <c r="BJ95" s="567"/>
      <c r="BK95" s="567"/>
      <c r="BL95" s="567"/>
      <c r="BM95" s="567"/>
      <c r="BN95" s="567"/>
      <c r="BO95" s="567"/>
      <c r="BP95" s="567"/>
    </row>
    <row r="96" spans="1:68" ht="12.75">
      <c r="A96" s="567"/>
      <c r="B96" s="567"/>
      <c r="C96" s="567"/>
      <c r="D96" s="567"/>
      <c r="E96" s="567"/>
      <c r="F96" s="567"/>
      <c r="G96" s="567"/>
      <c r="H96" s="567"/>
      <c r="I96" s="567"/>
      <c r="J96" s="567"/>
      <c r="K96" s="567"/>
      <c r="L96" s="567"/>
      <c r="M96" s="567"/>
      <c r="N96" s="567"/>
      <c r="O96" s="567"/>
      <c r="P96" s="567"/>
      <c r="Q96" s="567"/>
      <c r="R96" s="567"/>
      <c r="S96" s="567"/>
      <c r="T96" s="567"/>
      <c r="U96" s="567"/>
      <c r="V96" s="567"/>
      <c r="W96" s="567"/>
      <c r="X96" s="567"/>
      <c r="Y96" s="567"/>
      <c r="Z96" s="567"/>
      <c r="AA96" s="567"/>
      <c r="AB96" s="567"/>
      <c r="AC96" s="567"/>
      <c r="AD96" s="567"/>
      <c r="AE96" s="567"/>
      <c r="AF96" s="567"/>
      <c r="AG96" s="567"/>
      <c r="AH96" s="567"/>
      <c r="AI96" s="567"/>
      <c r="AJ96" s="567"/>
      <c r="AK96" s="567"/>
      <c r="AL96" s="567"/>
      <c r="AM96" s="567"/>
      <c r="AN96" s="567"/>
      <c r="AO96" s="567"/>
      <c r="AP96" s="567"/>
      <c r="AQ96" s="567"/>
      <c r="AR96" s="567"/>
      <c r="AS96" s="567"/>
      <c r="AT96" s="567"/>
      <c r="AU96" s="567"/>
      <c r="AV96" s="567"/>
      <c r="AW96" s="567"/>
      <c r="AX96" s="567"/>
      <c r="AY96" s="567"/>
      <c r="AZ96" s="567"/>
      <c r="BA96" s="567"/>
      <c r="BB96" s="567"/>
      <c r="BC96" s="567"/>
      <c r="BD96" s="567"/>
      <c r="BE96" s="567"/>
      <c r="BF96" s="567"/>
      <c r="BG96" s="567"/>
      <c r="BH96" s="567"/>
      <c r="BI96" s="567"/>
      <c r="BJ96" s="567"/>
      <c r="BK96" s="567"/>
      <c r="BL96" s="567"/>
      <c r="BM96" s="567"/>
      <c r="BN96" s="567"/>
      <c r="BO96" s="567"/>
      <c r="BP96" s="567"/>
    </row>
    <row r="97" spans="1:68" ht="12.75">
      <c r="A97" s="567"/>
      <c r="B97" s="567"/>
      <c r="C97" s="567"/>
      <c r="D97" s="567"/>
      <c r="E97" s="567"/>
      <c r="F97" s="567"/>
      <c r="G97" s="567"/>
      <c r="H97" s="567"/>
      <c r="I97" s="567"/>
      <c r="J97" s="567"/>
      <c r="K97" s="567"/>
      <c r="L97" s="567"/>
      <c r="M97" s="567"/>
      <c r="N97" s="567"/>
      <c r="O97" s="567"/>
      <c r="P97" s="567"/>
      <c r="Q97" s="567"/>
      <c r="R97" s="567"/>
      <c r="S97" s="567"/>
      <c r="T97" s="567"/>
      <c r="U97" s="567"/>
      <c r="V97" s="567"/>
      <c r="W97" s="567"/>
      <c r="X97" s="567"/>
      <c r="Y97" s="567"/>
      <c r="Z97" s="567"/>
      <c r="AA97" s="567"/>
      <c r="AB97" s="567"/>
      <c r="AC97" s="567"/>
      <c r="AD97" s="567"/>
      <c r="AE97" s="567"/>
      <c r="AF97" s="567"/>
      <c r="AG97" s="567"/>
      <c r="AH97" s="567"/>
      <c r="AI97" s="567"/>
      <c r="AJ97" s="567"/>
      <c r="AK97" s="567"/>
      <c r="AL97" s="567"/>
      <c r="AM97" s="567"/>
      <c r="AN97" s="567"/>
      <c r="AO97" s="567"/>
      <c r="AP97" s="567"/>
      <c r="AQ97" s="567"/>
      <c r="AR97" s="567"/>
      <c r="AS97" s="567"/>
      <c r="AT97" s="567"/>
      <c r="AU97" s="567"/>
      <c r="AV97" s="567"/>
      <c r="AW97" s="567"/>
      <c r="AX97" s="567"/>
      <c r="AY97" s="567"/>
      <c r="AZ97" s="567"/>
      <c r="BA97" s="567"/>
      <c r="BB97" s="567"/>
      <c r="BC97" s="567"/>
      <c r="BD97" s="567"/>
      <c r="BE97" s="567"/>
      <c r="BF97" s="567"/>
      <c r="BG97" s="567"/>
      <c r="BH97" s="567"/>
      <c r="BI97" s="567"/>
      <c r="BJ97" s="567"/>
      <c r="BK97" s="567"/>
      <c r="BL97" s="567"/>
      <c r="BM97" s="567"/>
      <c r="BN97" s="567"/>
      <c r="BO97" s="567"/>
      <c r="BP97" s="567"/>
    </row>
    <row r="98" spans="1:68" ht="12.75">
      <c r="A98" s="567"/>
      <c r="B98" s="567"/>
      <c r="C98" s="567"/>
      <c r="D98" s="567"/>
      <c r="E98" s="567"/>
      <c r="F98" s="567"/>
      <c r="G98" s="567"/>
      <c r="H98" s="567"/>
      <c r="I98" s="567"/>
      <c r="J98" s="567"/>
      <c r="K98" s="567"/>
      <c r="L98" s="567"/>
      <c r="M98" s="567"/>
      <c r="N98" s="567"/>
      <c r="O98" s="567"/>
      <c r="P98" s="567"/>
      <c r="Q98" s="567"/>
      <c r="R98" s="567"/>
      <c r="S98" s="567"/>
      <c r="T98" s="567"/>
      <c r="U98" s="567"/>
      <c r="V98" s="567"/>
      <c r="W98" s="567"/>
      <c r="X98" s="567"/>
      <c r="Y98" s="567"/>
      <c r="Z98" s="567"/>
      <c r="AA98" s="567"/>
      <c r="AB98" s="567"/>
      <c r="AC98" s="567"/>
      <c r="AD98" s="567"/>
      <c r="AE98" s="567"/>
      <c r="AF98" s="567"/>
      <c r="AG98" s="567"/>
      <c r="AH98" s="567"/>
      <c r="AI98" s="567"/>
      <c r="AJ98" s="567"/>
      <c r="AK98" s="567"/>
      <c r="AL98" s="567"/>
      <c r="AM98" s="567"/>
      <c r="AN98" s="567"/>
      <c r="AO98" s="567"/>
      <c r="AP98" s="567"/>
      <c r="AQ98" s="567"/>
      <c r="AR98" s="567"/>
      <c r="AS98" s="567"/>
      <c r="AT98" s="567"/>
      <c r="AU98" s="567"/>
      <c r="AV98" s="567"/>
      <c r="AW98" s="567"/>
      <c r="AX98" s="567"/>
      <c r="AY98" s="567"/>
      <c r="AZ98" s="567"/>
      <c r="BA98" s="567"/>
      <c r="BB98" s="567"/>
      <c r="BC98" s="567"/>
      <c r="BD98" s="567"/>
      <c r="BE98" s="567"/>
      <c r="BF98" s="567"/>
      <c r="BG98" s="567"/>
      <c r="BH98" s="567"/>
      <c r="BI98" s="567"/>
      <c r="BJ98" s="567"/>
      <c r="BK98" s="567"/>
      <c r="BL98" s="567"/>
      <c r="BM98" s="567"/>
      <c r="BN98" s="567"/>
      <c r="BO98" s="567"/>
      <c r="BP98" s="567"/>
    </row>
    <row r="99" spans="1:68" ht="12.75">
      <c r="A99" s="567"/>
      <c r="B99" s="567"/>
      <c r="C99" s="567"/>
      <c r="D99" s="567"/>
      <c r="E99" s="567"/>
      <c r="F99" s="567"/>
      <c r="G99" s="567"/>
      <c r="H99" s="567"/>
      <c r="I99" s="567"/>
      <c r="J99" s="567"/>
      <c r="K99" s="567"/>
      <c r="L99" s="567"/>
      <c r="M99" s="567"/>
      <c r="N99" s="567"/>
      <c r="O99" s="567"/>
      <c r="P99" s="567"/>
      <c r="Q99" s="567"/>
      <c r="R99" s="567"/>
      <c r="S99" s="567"/>
      <c r="T99" s="567"/>
      <c r="U99" s="567"/>
      <c r="V99" s="567"/>
      <c r="W99" s="567"/>
      <c r="X99" s="567"/>
      <c r="Y99" s="567"/>
      <c r="Z99" s="567"/>
      <c r="AA99" s="567"/>
      <c r="AB99" s="567"/>
      <c r="AC99" s="567"/>
      <c r="AD99" s="567"/>
      <c r="AE99" s="567"/>
      <c r="AF99" s="567"/>
      <c r="AG99" s="567"/>
      <c r="AH99" s="567"/>
      <c r="AI99" s="567"/>
      <c r="AJ99" s="567"/>
      <c r="AK99" s="567"/>
      <c r="AL99" s="567"/>
      <c r="AM99" s="567"/>
      <c r="AN99" s="567"/>
      <c r="AO99" s="567"/>
      <c r="AP99" s="567"/>
      <c r="AQ99" s="567"/>
      <c r="AR99" s="567"/>
      <c r="AS99" s="567"/>
      <c r="AT99" s="567"/>
      <c r="AU99" s="567"/>
      <c r="AV99" s="567"/>
      <c r="AW99" s="567"/>
      <c r="AX99" s="567"/>
      <c r="AY99" s="567"/>
      <c r="AZ99" s="567"/>
      <c r="BA99" s="567"/>
      <c r="BB99" s="567"/>
      <c r="BC99" s="567"/>
      <c r="BD99" s="567"/>
      <c r="BE99" s="567"/>
      <c r="BF99" s="567"/>
      <c r="BG99" s="567"/>
      <c r="BH99" s="567"/>
      <c r="BI99" s="567"/>
      <c r="BJ99" s="567"/>
      <c r="BK99" s="567"/>
      <c r="BL99" s="567"/>
      <c r="BM99" s="567"/>
      <c r="BN99" s="567"/>
      <c r="BO99" s="567"/>
      <c r="BP99" s="567"/>
    </row>
    <row r="100" spans="1:68" ht="12.75">
      <c r="A100" s="567"/>
      <c r="B100" s="567"/>
      <c r="C100" s="567"/>
      <c r="D100" s="567"/>
      <c r="E100" s="567"/>
      <c r="F100" s="567"/>
      <c r="G100" s="567"/>
      <c r="H100" s="567"/>
      <c r="I100" s="567"/>
      <c r="J100" s="567"/>
      <c r="K100" s="567"/>
      <c r="L100" s="567"/>
      <c r="M100" s="567"/>
      <c r="N100" s="567"/>
      <c r="O100" s="567"/>
      <c r="P100" s="567"/>
      <c r="Q100" s="567"/>
      <c r="R100" s="567"/>
      <c r="S100" s="567"/>
      <c r="T100" s="567"/>
      <c r="U100" s="567"/>
      <c r="V100" s="567"/>
      <c r="W100" s="567"/>
      <c r="X100" s="567"/>
      <c r="Y100" s="567"/>
      <c r="Z100" s="567"/>
      <c r="AA100" s="567"/>
      <c r="AB100" s="567"/>
      <c r="AC100" s="567"/>
      <c r="AD100" s="567"/>
      <c r="AE100" s="567"/>
      <c r="AF100" s="567"/>
      <c r="AG100" s="567"/>
      <c r="AH100" s="567"/>
      <c r="AI100" s="567"/>
      <c r="AJ100" s="567"/>
      <c r="AK100" s="567"/>
      <c r="AL100" s="567"/>
      <c r="AM100" s="567"/>
      <c r="AN100" s="567"/>
      <c r="AO100" s="567"/>
      <c r="AP100" s="567"/>
      <c r="AQ100" s="567"/>
      <c r="AR100" s="567"/>
      <c r="AS100" s="567"/>
      <c r="AT100" s="567"/>
      <c r="AU100" s="567"/>
      <c r="AV100" s="567"/>
      <c r="AW100" s="567"/>
      <c r="AX100" s="567"/>
      <c r="AY100" s="567"/>
      <c r="AZ100" s="567"/>
      <c r="BA100" s="567"/>
      <c r="BB100" s="567"/>
      <c r="BC100" s="567"/>
      <c r="BD100" s="567"/>
      <c r="BE100" s="567"/>
      <c r="BF100" s="567"/>
      <c r="BG100" s="567"/>
      <c r="BH100" s="567"/>
      <c r="BI100" s="567"/>
      <c r="BJ100" s="567"/>
      <c r="BK100" s="567"/>
      <c r="BL100" s="567"/>
      <c r="BM100" s="567"/>
      <c r="BN100" s="567"/>
      <c r="BO100" s="567"/>
      <c r="BP100" s="567"/>
    </row>
    <row r="101" spans="1:68" ht="12.75">
      <c r="A101" s="567"/>
      <c r="B101" s="567"/>
      <c r="C101" s="567"/>
      <c r="D101" s="567"/>
      <c r="E101" s="567"/>
      <c r="F101" s="567"/>
      <c r="G101" s="567"/>
      <c r="H101" s="567"/>
      <c r="I101" s="567"/>
      <c r="J101" s="567"/>
      <c r="K101" s="567"/>
      <c r="L101" s="567"/>
      <c r="M101" s="567"/>
      <c r="N101" s="567"/>
      <c r="O101" s="567"/>
      <c r="P101" s="567"/>
      <c r="Q101" s="567"/>
      <c r="R101" s="567"/>
      <c r="S101" s="567"/>
      <c r="T101" s="567"/>
      <c r="U101" s="567"/>
      <c r="V101" s="567"/>
      <c r="W101" s="567"/>
      <c r="X101" s="567"/>
      <c r="Y101" s="567"/>
      <c r="Z101" s="567"/>
      <c r="AA101" s="567"/>
      <c r="AB101" s="567"/>
      <c r="AC101" s="567"/>
      <c r="AD101" s="567"/>
      <c r="AE101" s="567"/>
      <c r="AF101" s="567"/>
      <c r="AG101" s="567"/>
      <c r="AH101" s="567"/>
      <c r="AI101" s="567"/>
      <c r="AJ101" s="567"/>
      <c r="AK101" s="567"/>
      <c r="AL101" s="567"/>
      <c r="AM101" s="567"/>
      <c r="AN101" s="567"/>
      <c r="AO101" s="567"/>
      <c r="AP101" s="567"/>
      <c r="AQ101" s="567"/>
      <c r="AR101" s="567"/>
      <c r="AS101" s="567"/>
      <c r="AT101" s="567"/>
      <c r="AU101" s="567"/>
      <c r="AV101" s="567"/>
      <c r="AW101" s="567"/>
      <c r="AX101" s="567"/>
      <c r="AY101" s="567"/>
      <c r="AZ101" s="567"/>
      <c r="BA101" s="567"/>
      <c r="BB101" s="567"/>
      <c r="BC101" s="567"/>
      <c r="BD101" s="567"/>
      <c r="BE101" s="567"/>
      <c r="BF101" s="567"/>
      <c r="BG101" s="567"/>
      <c r="BH101" s="567"/>
      <c r="BI101" s="567"/>
      <c r="BJ101" s="567"/>
      <c r="BK101" s="567"/>
      <c r="BL101" s="567"/>
      <c r="BM101" s="567"/>
      <c r="BN101" s="567"/>
      <c r="BO101" s="567"/>
      <c r="BP101" s="567"/>
    </row>
    <row r="102" spans="1:68" ht="12.75">
      <c r="A102" s="567"/>
      <c r="B102" s="567"/>
      <c r="C102" s="567"/>
      <c r="D102" s="567"/>
      <c r="E102" s="567"/>
      <c r="F102" s="567"/>
      <c r="G102" s="567"/>
      <c r="H102" s="567"/>
      <c r="I102" s="567"/>
      <c r="J102" s="567"/>
      <c r="K102" s="567"/>
      <c r="L102" s="567"/>
      <c r="M102" s="567"/>
      <c r="N102" s="567"/>
      <c r="O102" s="567"/>
      <c r="P102" s="567"/>
      <c r="Q102" s="567"/>
      <c r="R102" s="567"/>
      <c r="S102" s="567"/>
      <c r="T102" s="567"/>
      <c r="U102" s="567"/>
      <c r="V102" s="567"/>
      <c r="W102" s="567"/>
      <c r="X102" s="567"/>
      <c r="Y102" s="567"/>
      <c r="Z102" s="567"/>
      <c r="AA102" s="567"/>
      <c r="AB102" s="567"/>
      <c r="AC102" s="567"/>
      <c r="AD102" s="567"/>
      <c r="AE102" s="567"/>
      <c r="AF102" s="567"/>
      <c r="AG102" s="567"/>
      <c r="AH102" s="567"/>
      <c r="AI102" s="567"/>
      <c r="AJ102" s="567"/>
      <c r="AK102" s="567"/>
      <c r="AL102" s="567"/>
      <c r="AM102" s="567"/>
      <c r="AN102" s="567"/>
      <c r="AO102" s="567"/>
      <c r="AP102" s="567"/>
      <c r="AQ102" s="567"/>
      <c r="AR102" s="567"/>
      <c r="AS102" s="567"/>
      <c r="AT102" s="567"/>
      <c r="AU102" s="567"/>
      <c r="AV102" s="567"/>
      <c r="AW102" s="567"/>
      <c r="AX102" s="567"/>
      <c r="AY102" s="567"/>
      <c r="AZ102" s="567"/>
      <c r="BA102" s="567"/>
      <c r="BB102" s="567"/>
      <c r="BC102" s="567"/>
      <c r="BD102" s="567"/>
      <c r="BE102" s="567"/>
      <c r="BF102" s="567"/>
      <c r="BG102" s="567"/>
      <c r="BH102" s="567"/>
      <c r="BI102" s="567"/>
      <c r="BJ102" s="567"/>
      <c r="BK102" s="567"/>
      <c r="BL102" s="567"/>
      <c r="BM102" s="567"/>
      <c r="BN102" s="567"/>
      <c r="BO102" s="567"/>
      <c r="BP102" s="567"/>
    </row>
    <row r="103" spans="1:68" ht="12.75">
      <c r="A103" s="567"/>
      <c r="B103" s="567"/>
      <c r="C103" s="567"/>
      <c r="D103" s="567"/>
      <c r="E103" s="567"/>
      <c r="F103" s="567"/>
      <c r="G103" s="567"/>
      <c r="H103" s="567"/>
      <c r="I103" s="567"/>
      <c r="J103" s="567"/>
      <c r="K103" s="567"/>
      <c r="L103" s="567"/>
      <c r="M103" s="567"/>
      <c r="N103" s="567"/>
      <c r="O103" s="567"/>
      <c r="P103" s="567"/>
      <c r="Q103" s="567"/>
      <c r="R103" s="567"/>
      <c r="S103" s="567"/>
      <c r="T103" s="567"/>
      <c r="U103" s="567"/>
      <c r="V103" s="567"/>
      <c r="W103" s="567"/>
      <c r="X103" s="567"/>
      <c r="Y103" s="567"/>
      <c r="Z103" s="567"/>
      <c r="AA103" s="567"/>
      <c r="AB103" s="567"/>
      <c r="AC103" s="567"/>
      <c r="AD103" s="567"/>
      <c r="AE103" s="567"/>
      <c r="AF103" s="567"/>
      <c r="AG103" s="567"/>
      <c r="AH103" s="567"/>
      <c r="AI103" s="567"/>
      <c r="AJ103" s="567"/>
      <c r="AK103" s="567"/>
      <c r="AL103" s="567"/>
      <c r="AM103" s="567"/>
      <c r="AN103" s="567"/>
      <c r="AO103" s="567"/>
      <c r="AP103" s="567"/>
      <c r="AQ103" s="567"/>
      <c r="AR103" s="567"/>
      <c r="AS103" s="567"/>
      <c r="AT103" s="567"/>
      <c r="AU103" s="567"/>
      <c r="AV103" s="567"/>
      <c r="AW103" s="567"/>
      <c r="AX103" s="567"/>
      <c r="AY103" s="567"/>
      <c r="AZ103" s="567"/>
      <c r="BA103" s="567"/>
      <c r="BB103" s="567"/>
      <c r="BC103" s="567"/>
      <c r="BD103" s="567"/>
      <c r="BE103" s="567"/>
      <c r="BF103" s="567"/>
      <c r="BG103" s="567"/>
      <c r="BH103" s="567"/>
      <c r="BI103" s="567"/>
      <c r="BJ103" s="567"/>
      <c r="BK103" s="567"/>
      <c r="BL103" s="567"/>
      <c r="BM103" s="567"/>
      <c r="BN103" s="567"/>
      <c r="BO103" s="567"/>
      <c r="BP103" s="567"/>
    </row>
    <row r="104" spans="1:68" ht="12.75">
      <c r="A104" s="567"/>
      <c r="B104" s="567"/>
      <c r="C104" s="567"/>
      <c r="D104" s="567"/>
      <c r="E104" s="567"/>
      <c r="F104" s="567"/>
      <c r="G104" s="567"/>
      <c r="H104" s="567"/>
      <c r="I104" s="567"/>
      <c r="J104" s="567"/>
      <c r="K104" s="567"/>
      <c r="L104" s="567"/>
      <c r="M104" s="567"/>
      <c r="N104" s="567"/>
      <c r="O104" s="567"/>
      <c r="P104" s="567"/>
      <c r="Q104" s="567"/>
      <c r="R104" s="567"/>
      <c r="S104" s="567"/>
      <c r="T104" s="567"/>
      <c r="U104" s="567"/>
      <c r="V104" s="567"/>
      <c r="W104" s="567"/>
      <c r="X104" s="567"/>
      <c r="Y104" s="567"/>
      <c r="Z104" s="567"/>
      <c r="AA104" s="567"/>
      <c r="AB104" s="567"/>
      <c r="AC104" s="567"/>
      <c r="AD104" s="567"/>
      <c r="AE104" s="567"/>
      <c r="AF104" s="567"/>
      <c r="AG104" s="567"/>
      <c r="AH104" s="567"/>
      <c r="AI104" s="567"/>
      <c r="AJ104" s="567"/>
      <c r="AK104" s="567"/>
      <c r="AL104" s="567"/>
      <c r="AM104" s="567"/>
      <c r="AN104" s="567"/>
      <c r="AO104" s="567"/>
      <c r="AP104" s="567"/>
      <c r="AQ104" s="567"/>
      <c r="AR104" s="567"/>
      <c r="AS104" s="567"/>
      <c r="AT104" s="567"/>
      <c r="AU104" s="567"/>
      <c r="AV104" s="567"/>
      <c r="AW104" s="567"/>
      <c r="AX104" s="567"/>
      <c r="AY104" s="567"/>
      <c r="AZ104" s="567"/>
      <c r="BA104" s="567"/>
      <c r="BB104" s="567"/>
      <c r="BC104" s="567"/>
      <c r="BD104" s="567"/>
      <c r="BE104" s="567"/>
      <c r="BF104" s="567"/>
      <c r="BG104" s="567"/>
      <c r="BH104" s="567"/>
      <c r="BI104" s="567"/>
      <c r="BJ104" s="567"/>
      <c r="BK104" s="567"/>
      <c r="BL104" s="567"/>
      <c r="BM104" s="567"/>
      <c r="BN104" s="567"/>
      <c r="BO104" s="567"/>
      <c r="BP104" s="567"/>
    </row>
  </sheetData>
  <sheetProtection/>
  <mergeCells count="185">
    <mergeCell ref="A17:D17"/>
    <mergeCell ref="A10:D10"/>
    <mergeCell ref="A18:BP18"/>
    <mergeCell ref="A19:D19"/>
    <mergeCell ref="E19:BD19"/>
    <mergeCell ref="BE19:BO19"/>
    <mergeCell ref="A14:BP14"/>
    <mergeCell ref="A15:D15"/>
    <mergeCell ref="E15:BD15"/>
    <mergeCell ref="BE15:BO15"/>
    <mergeCell ref="A16:BP16"/>
    <mergeCell ref="BE13:BO13"/>
    <mergeCell ref="E17:BD17"/>
    <mergeCell ref="BE17:BO17"/>
    <mergeCell ref="A2:BP2"/>
    <mergeCell ref="A4:BP4"/>
    <mergeCell ref="T6:BP6"/>
    <mergeCell ref="AI7:BP7"/>
    <mergeCell ref="A9:D9"/>
    <mergeCell ref="E9:BD12"/>
    <mergeCell ref="BE9:BO9"/>
    <mergeCell ref="A23:D23"/>
    <mergeCell ref="E23:BD23"/>
    <mergeCell ref="BE23:BO23"/>
    <mergeCell ref="BE10:BO10"/>
    <mergeCell ref="A11:D11"/>
    <mergeCell ref="BE11:BO11"/>
    <mergeCell ref="A12:D12"/>
    <mergeCell ref="BE12:BO12"/>
    <mergeCell ref="A13:D13"/>
    <mergeCell ref="E13:BD13"/>
    <mergeCell ref="A24:D24"/>
    <mergeCell ref="BE24:BO24"/>
    <mergeCell ref="A26:AV26"/>
    <mergeCell ref="AZ26:BO26"/>
    <mergeCell ref="E24:BD24"/>
    <mergeCell ref="A20:BP20"/>
    <mergeCell ref="A21:D21"/>
    <mergeCell ref="E21:BD21"/>
    <mergeCell ref="BE21:BO21"/>
    <mergeCell ref="A22:BP22"/>
    <mergeCell ref="T28:BP28"/>
    <mergeCell ref="AI29:BP29"/>
    <mergeCell ref="A31:D31"/>
    <mergeCell ref="E31:BD34"/>
    <mergeCell ref="BE31:BO31"/>
    <mergeCell ref="A32:D32"/>
    <mergeCell ref="BE32:BO32"/>
    <mergeCell ref="A33:D33"/>
    <mergeCell ref="BE33:BO33"/>
    <mergeCell ref="A34:D34"/>
    <mergeCell ref="BE34:BO34"/>
    <mergeCell ref="A35:D35"/>
    <mergeCell ref="E35:BD35"/>
    <mergeCell ref="BE35:BO35"/>
    <mergeCell ref="A36:BP36"/>
    <mergeCell ref="A37:D37"/>
    <mergeCell ref="E37:BD37"/>
    <mergeCell ref="BE37:BO37"/>
    <mergeCell ref="A38:BP38"/>
    <mergeCell ref="A39:D39"/>
    <mergeCell ref="E39:BD39"/>
    <mergeCell ref="BE39:BO39"/>
    <mergeCell ref="A40:BP40"/>
    <mergeCell ref="A41:D41"/>
    <mergeCell ref="E41:BD41"/>
    <mergeCell ref="BE41:BO41"/>
    <mergeCell ref="A42:BP42"/>
    <mergeCell ref="A43:D43"/>
    <mergeCell ref="E43:BD43"/>
    <mergeCell ref="BE43:BO43"/>
    <mergeCell ref="A44:D44"/>
    <mergeCell ref="BE44:BO44"/>
    <mergeCell ref="E44:BD44"/>
    <mergeCell ref="A46:AV46"/>
    <mergeCell ref="AZ46:BO46"/>
    <mergeCell ref="T49:BP49"/>
    <mergeCell ref="AI50:BP50"/>
    <mergeCell ref="A52:D52"/>
    <mergeCell ref="E52:AI52"/>
    <mergeCell ref="AJ52:AT52"/>
    <mergeCell ref="AU52:BD52"/>
    <mergeCell ref="BE52:BO52"/>
    <mergeCell ref="A53:D53"/>
    <mergeCell ref="E53:AI53"/>
    <mergeCell ref="AJ53:AT53"/>
    <mergeCell ref="AU53:BD53"/>
    <mergeCell ref="BE53:BO53"/>
    <mergeCell ref="A54:D54"/>
    <mergeCell ref="E54:AI54"/>
    <mergeCell ref="AJ54:AT54"/>
    <mergeCell ref="AU54:BD54"/>
    <mergeCell ref="BE54:BO54"/>
    <mergeCell ref="A55:D55"/>
    <mergeCell ref="E55:AI55"/>
    <mergeCell ref="AJ55:AT55"/>
    <mergeCell ref="AU55:BD55"/>
    <mergeCell ref="BE55:BO55"/>
    <mergeCell ref="A56:D56"/>
    <mergeCell ref="E56:AI56"/>
    <mergeCell ref="AJ56:AT56"/>
    <mergeCell ref="AU56:BD56"/>
    <mergeCell ref="BE56:BO56"/>
    <mergeCell ref="A57:D57"/>
    <mergeCell ref="E57:AI57"/>
    <mergeCell ref="AJ57:AT57"/>
    <mergeCell ref="AU57:BD57"/>
    <mergeCell ref="BE57:BO57"/>
    <mergeCell ref="A58:D58"/>
    <mergeCell ref="E58:AI58"/>
    <mergeCell ref="AJ58:AT58"/>
    <mergeCell ref="AU58:BD58"/>
    <mergeCell ref="BE58:BO58"/>
    <mergeCell ref="A60:AV60"/>
    <mergeCell ref="AZ60:BO60"/>
    <mergeCell ref="S63:BN63"/>
    <mergeCell ref="AH65:BN65"/>
    <mergeCell ref="A67:D67"/>
    <mergeCell ref="E67:AI67"/>
    <mergeCell ref="AJ67:AT67"/>
    <mergeCell ref="AU67:BD67"/>
    <mergeCell ref="BE67:BO67"/>
    <mergeCell ref="A68:D68"/>
    <mergeCell ref="E68:AI68"/>
    <mergeCell ref="AJ68:AT68"/>
    <mergeCell ref="AU68:BD68"/>
    <mergeCell ref="BE68:BO68"/>
    <mergeCell ref="A69:D69"/>
    <mergeCell ref="E69:AI69"/>
    <mergeCell ref="AJ69:AT69"/>
    <mergeCell ref="AU69:BD69"/>
    <mergeCell ref="BE69:BO69"/>
    <mergeCell ref="A70:D70"/>
    <mergeCell ref="E70:AI70"/>
    <mergeCell ref="AJ70:AT70"/>
    <mergeCell ref="AU70:BD70"/>
    <mergeCell ref="BE70:BO70"/>
    <mergeCell ref="A71:D71"/>
    <mergeCell ref="E71:AI71"/>
    <mergeCell ref="AJ71:AT71"/>
    <mergeCell ref="AU71:BD71"/>
    <mergeCell ref="BE71:BO71"/>
    <mergeCell ref="A72:D72"/>
    <mergeCell ref="E72:AI72"/>
    <mergeCell ref="AJ72:AT72"/>
    <mergeCell ref="AU72:BD72"/>
    <mergeCell ref="BE72:BO72"/>
    <mergeCell ref="A73:D73"/>
    <mergeCell ref="E73:AI73"/>
    <mergeCell ref="AJ73:AT73"/>
    <mergeCell ref="AU73:BD73"/>
    <mergeCell ref="BE73:BO73"/>
    <mergeCell ref="AR75:BF75"/>
    <mergeCell ref="BG75:BN75"/>
    <mergeCell ref="AR76:BF76"/>
    <mergeCell ref="BG76:BN76"/>
    <mergeCell ref="AR77:BF77"/>
    <mergeCell ref="BG77:BN77"/>
    <mergeCell ref="AR78:BF78"/>
    <mergeCell ref="BG78:BN78"/>
    <mergeCell ref="A80:BP80"/>
    <mergeCell ref="A81:BP81"/>
    <mergeCell ref="A82:BP82"/>
    <mergeCell ref="A83:BP83"/>
    <mergeCell ref="A84:BP84"/>
    <mergeCell ref="A85:BP85"/>
    <mergeCell ref="A86:BP86"/>
    <mergeCell ref="A87:BP87"/>
    <mergeCell ref="A88:BP88"/>
    <mergeCell ref="A89:BP89"/>
    <mergeCell ref="A90:BP90"/>
    <mergeCell ref="A91:BP91"/>
    <mergeCell ref="A92:BP92"/>
    <mergeCell ref="A93:BP93"/>
    <mergeCell ref="A94:BP94"/>
    <mergeCell ref="A95:BP95"/>
    <mergeCell ref="A102:BP102"/>
    <mergeCell ref="A103:BP103"/>
    <mergeCell ref="A104:BP104"/>
    <mergeCell ref="A96:BP96"/>
    <mergeCell ref="A97:BP97"/>
    <mergeCell ref="A98:BP98"/>
    <mergeCell ref="A99:BP99"/>
    <mergeCell ref="A100:BP100"/>
    <mergeCell ref="A101:BP101"/>
  </mergeCells>
  <printOptions horizontalCentered="1"/>
  <pageMargins left="0.984251968503937" right="0.3937007874015748" top="0.5905511811023623" bottom="0.3937007874015748" header="0" footer="0"/>
  <pageSetup horizontalDpi="600" verticalDpi="6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</sheetPr>
  <dimension ref="A1:BP54"/>
  <sheetViews>
    <sheetView view="pageBreakPreview" zoomScaleSheetLayoutView="100" workbookViewId="0" topLeftCell="A1">
      <selection activeCell="BY29" sqref="BY29"/>
    </sheetView>
  </sheetViews>
  <sheetFormatPr defaultColWidth="1.12109375" defaultRowHeight="12.75"/>
  <cols>
    <col min="1" max="15" width="1.12109375" style="10" customWidth="1"/>
    <col min="16" max="16" width="2.125" style="10" customWidth="1"/>
    <col min="17" max="48" width="1.12109375" style="10" customWidth="1"/>
    <col min="49" max="49" width="0.875" style="10" customWidth="1"/>
    <col min="50" max="50" width="1.12109375" style="10" hidden="1" customWidth="1"/>
    <col min="51" max="65" width="1.12109375" style="10" customWidth="1"/>
    <col min="66" max="66" width="17.25390625" style="10" customWidth="1"/>
    <col min="67" max="67" width="10.875" style="10" customWidth="1"/>
    <col min="68" max="68" width="11.25390625" style="10" customWidth="1"/>
    <col min="69" max="78" width="1.12109375" style="10" customWidth="1"/>
    <col min="79" max="79" width="2.125" style="10" bestFit="1" customWidth="1"/>
    <col min="80" max="16384" width="1.12109375" style="10" customWidth="1"/>
  </cols>
  <sheetData>
    <row r="1" ht="12.75">
      <c r="BN1" s="68" t="s">
        <v>979</v>
      </c>
    </row>
    <row r="2" spans="1:66" s="6" customFormat="1" ht="29.25" customHeight="1">
      <c r="A2" s="561" t="s">
        <v>673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561"/>
      <c r="AM2" s="561"/>
      <c r="AN2" s="561"/>
      <c r="AO2" s="561"/>
      <c r="AP2" s="561"/>
      <c r="AQ2" s="561"/>
      <c r="AR2" s="561"/>
      <c r="AS2" s="561"/>
      <c r="AT2" s="561"/>
      <c r="AU2" s="561"/>
      <c r="AV2" s="561"/>
      <c r="AW2" s="561"/>
      <c r="AX2" s="561"/>
      <c r="AY2" s="561"/>
      <c r="AZ2" s="561"/>
      <c r="BA2" s="561"/>
      <c r="BB2" s="561"/>
      <c r="BC2" s="561"/>
      <c r="BD2" s="561"/>
      <c r="BE2" s="561"/>
      <c r="BF2" s="561"/>
      <c r="BG2" s="561"/>
      <c r="BH2" s="561"/>
      <c r="BI2" s="561"/>
      <c r="BJ2" s="561"/>
      <c r="BK2" s="561"/>
      <c r="BL2" s="561"/>
      <c r="BM2" s="561"/>
      <c r="BN2" s="561"/>
    </row>
    <row r="3" spans="1:66" s="9" customFormat="1" ht="9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</row>
    <row r="4" spans="1:66" s="6" customFormat="1" ht="15.75">
      <c r="A4" s="6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780" t="s">
        <v>195</v>
      </c>
      <c r="T4" s="780"/>
      <c r="U4" s="780"/>
      <c r="V4" s="780"/>
      <c r="W4" s="780"/>
      <c r="X4" s="780"/>
      <c r="Y4" s="780"/>
      <c r="Z4" s="780"/>
      <c r="AA4" s="780"/>
      <c r="AB4" s="780"/>
      <c r="AC4" s="780"/>
      <c r="AD4" s="780"/>
      <c r="AE4" s="780"/>
      <c r="AF4" s="780"/>
      <c r="AG4" s="780"/>
      <c r="AH4" s="780"/>
      <c r="AI4" s="780"/>
      <c r="AJ4" s="780"/>
      <c r="AK4" s="780"/>
      <c r="AL4" s="780"/>
      <c r="AM4" s="780"/>
      <c r="AN4" s="780"/>
      <c r="AO4" s="780"/>
      <c r="AP4" s="780"/>
      <c r="AQ4" s="780"/>
      <c r="AR4" s="780"/>
      <c r="AS4" s="780"/>
      <c r="AT4" s="780"/>
      <c r="AU4" s="780"/>
      <c r="AV4" s="780"/>
      <c r="AW4" s="780"/>
      <c r="AX4" s="780"/>
      <c r="AY4" s="780"/>
      <c r="AZ4" s="780"/>
      <c r="BA4" s="780"/>
      <c r="BB4" s="780"/>
      <c r="BC4" s="780"/>
      <c r="BD4" s="780"/>
      <c r="BE4" s="780"/>
      <c r="BF4" s="780"/>
      <c r="BG4" s="780"/>
      <c r="BH4" s="780"/>
      <c r="BI4" s="780"/>
      <c r="BJ4" s="780"/>
      <c r="BK4" s="780"/>
      <c r="BL4" s="780"/>
      <c r="BM4" s="780"/>
      <c r="BN4" s="780"/>
    </row>
    <row r="5" spans="1:66" s="6" customFormat="1" ht="15.75">
      <c r="A5" s="6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62" t="s">
        <v>74</v>
      </c>
      <c r="AI5" s="562"/>
      <c r="AJ5" s="562"/>
      <c r="AK5" s="562"/>
      <c r="AL5" s="562"/>
      <c r="AM5" s="562"/>
      <c r="AN5" s="562"/>
      <c r="AO5" s="562"/>
      <c r="AP5" s="562"/>
      <c r="AQ5" s="562"/>
      <c r="AR5" s="562"/>
      <c r="AS5" s="562"/>
      <c r="AT5" s="562"/>
      <c r="AU5" s="562"/>
      <c r="AV5" s="562"/>
      <c r="AW5" s="562"/>
      <c r="AX5" s="562"/>
      <c r="AY5" s="562"/>
      <c r="AZ5" s="562"/>
      <c r="BA5" s="562"/>
      <c r="BB5" s="562"/>
      <c r="BC5" s="562"/>
      <c r="BD5" s="562"/>
      <c r="BE5" s="562"/>
      <c r="BF5" s="562"/>
      <c r="BG5" s="562"/>
      <c r="BH5" s="562"/>
      <c r="BI5" s="562"/>
      <c r="BJ5" s="562"/>
      <c r="BK5" s="562"/>
      <c r="BL5" s="562"/>
      <c r="BM5" s="562"/>
      <c r="BN5" s="562"/>
    </row>
    <row r="6" ht="5.25" customHeight="1"/>
    <row r="7" spans="1:66" ht="12.75" customHeight="1">
      <c r="A7" s="571" t="s">
        <v>125</v>
      </c>
      <c r="B7" s="571"/>
      <c r="C7" s="571"/>
      <c r="D7" s="571"/>
      <c r="E7" s="557" t="s">
        <v>9</v>
      </c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7"/>
      <c r="X7" s="557"/>
      <c r="Y7" s="557"/>
      <c r="Z7" s="557"/>
      <c r="AA7" s="557"/>
      <c r="AB7" s="557"/>
      <c r="AC7" s="557"/>
      <c r="AD7" s="557"/>
      <c r="AE7" s="557"/>
      <c r="AF7" s="557"/>
      <c r="AG7" s="557"/>
      <c r="AH7" s="557"/>
      <c r="AI7" s="557"/>
      <c r="AJ7" s="557"/>
      <c r="AK7" s="557"/>
      <c r="AL7" s="557"/>
      <c r="AM7" s="557"/>
      <c r="AN7" s="571" t="s">
        <v>294</v>
      </c>
      <c r="AO7" s="571"/>
      <c r="AP7" s="571"/>
      <c r="AQ7" s="571"/>
      <c r="AR7" s="571"/>
      <c r="AS7" s="571"/>
      <c r="AT7" s="571"/>
      <c r="AU7" s="571"/>
      <c r="AV7" s="571"/>
      <c r="AW7" s="571"/>
      <c r="AX7" s="571"/>
      <c r="AY7" s="571"/>
      <c r="AZ7" s="571"/>
      <c r="BA7" s="571"/>
      <c r="BB7" s="571"/>
      <c r="BC7" s="571"/>
      <c r="BD7" s="571"/>
      <c r="BE7" s="571"/>
      <c r="BF7" s="571" t="s">
        <v>295</v>
      </c>
      <c r="BG7" s="571"/>
      <c r="BH7" s="571"/>
      <c r="BI7" s="571"/>
      <c r="BJ7" s="571"/>
      <c r="BK7" s="571"/>
      <c r="BL7" s="571"/>
      <c r="BM7" s="571"/>
      <c r="BN7" s="571" t="s">
        <v>278</v>
      </c>
    </row>
    <row r="8" spans="1:66" ht="24" customHeight="1">
      <c r="A8" s="571"/>
      <c r="B8" s="571"/>
      <c r="C8" s="571"/>
      <c r="D8" s="571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  <c r="V8" s="557"/>
      <c r="W8" s="557"/>
      <c r="X8" s="557"/>
      <c r="Y8" s="557"/>
      <c r="Z8" s="557"/>
      <c r="AA8" s="557"/>
      <c r="AB8" s="557"/>
      <c r="AC8" s="557"/>
      <c r="AD8" s="557"/>
      <c r="AE8" s="557"/>
      <c r="AF8" s="557"/>
      <c r="AG8" s="557"/>
      <c r="AH8" s="557"/>
      <c r="AI8" s="557"/>
      <c r="AJ8" s="557"/>
      <c r="AK8" s="557"/>
      <c r="AL8" s="557"/>
      <c r="AM8" s="557"/>
      <c r="AN8" s="571"/>
      <c r="AO8" s="571"/>
      <c r="AP8" s="571"/>
      <c r="AQ8" s="571"/>
      <c r="AR8" s="571"/>
      <c r="AS8" s="571"/>
      <c r="AT8" s="571"/>
      <c r="AU8" s="571"/>
      <c r="AV8" s="571"/>
      <c r="AW8" s="571"/>
      <c r="AX8" s="571"/>
      <c r="AY8" s="571"/>
      <c r="AZ8" s="571"/>
      <c r="BA8" s="571"/>
      <c r="BB8" s="571"/>
      <c r="BC8" s="571"/>
      <c r="BD8" s="571"/>
      <c r="BE8" s="571"/>
      <c r="BF8" s="571"/>
      <c r="BG8" s="571"/>
      <c r="BH8" s="571"/>
      <c r="BI8" s="571"/>
      <c r="BJ8" s="571"/>
      <c r="BK8" s="571"/>
      <c r="BL8" s="571"/>
      <c r="BM8" s="571"/>
      <c r="BN8" s="571"/>
    </row>
    <row r="9" spans="1:66" ht="19.5" customHeight="1">
      <c r="A9" s="571"/>
      <c r="B9" s="571"/>
      <c r="C9" s="571"/>
      <c r="D9" s="571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557"/>
      <c r="Y9" s="557"/>
      <c r="Z9" s="557"/>
      <c r="AA9" s="557"/>
      <c r="AB9" s="557"/>
      <c r="AC9" s="557"/>
      <c r="AD9" s="557"/>
      <c r="AE9" s="557"/>
      <c r="AF9" s="557"/>
      <c r="AG9" s="557"/>
      <c r="AH9" s="557"/>
      <c r="AI9" s="557"/>
      <c r="AJ9" s="557"/>
      <c r="AK9" s="557"/>
      <c r="AL9" s="557"/>
      <c r="AM9" s="557"/>
      <c r="AN9" s="571"/>
      <c r="AO9" s="571"/>
      <c r="AP9" s="571"/>
      <c r="AQ9" s="571"/>
      <c r="AR9" s="571"/>
      <c r="AS9" s="571"/>
      <c r="AT9" s="571"/>
      <c r="AU9" s="571"/>
      <c r="AV9" s="571"/>
      <c r="AW9" s="571"/>
      <c r="AX9" s="571"/>
      <c r="AY9" s="571"/>
      <c r="AZ9" s="571"/>
      <c r="BA9" s="571"/>
      <c r="BB9" s="571"/>
      <c r="BC9" s="571"/>
      <c r="BD9" s="571"/>
      <c r="BE9" s="571"/>
      <c r="BF9" s="571"/>
      <c r="BG9" s="571"/>
      <c r="BH9" s="571"/>
      <c r="BI9" s="571"/>
      <c r="BJ9" s="571"/>
      <c r="BK9" s="571"/>
      <c r="BL9" s="571"/>
      <c r="BM9" s="571"/>
      <c r="BN9" s="571"/>
    </row>
    <row r="10" spans="1:66" ht="21.75" customHeight="1">
      <c r="A10" s="571"/>
      <c r="B10" s="571"/>
      <c r="C10" s="571"/>
      <c r="D10" s="571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7"/>
      <c r="X10" s="557"/>
      <c r="Y10" s="557"/>
      <c r="Z10" s="557"/>
      <c r="AA10" s="557"/>
      <c r="AB10" s="557"/>
      <c r="AC10" s="557"/>
      <c r="AD10" s="557"/>
      <c r="AE10" s="557"/>
      <c r="AF10" s="557"/>
      <c r="AG10" s="557"/>
      <c r="AH10" s="557"/>
      <c r="AI10" s="557"/>
      <c r="AJ10" s="557"/>
      <c r="AK10" s="557"/>
      <c r="AL10" s="557"/>
      <c r="AM10" s="557"/>
      <c r="AN10" s="571"/>
      <c r="AO10" s="571"/>
      <c r="AP10" s="571"/>
      <c r="AQ10" s="571"/>
      <c r="AR10" s="571"/>
      <c r="AS10" s="571"/>
      <c r="AT10" s="571"/>
      <c r="AU10" s="571"/>
      <c r="AV10" s="571"/>
      <c r="AW10" s="571"/>
      <c r="AX10" s="571"/>
      <c r="AY10" s="571"/>
      <c r="AZ10" s="571"/>
      <c r="BA10" s="571"/>
      <c r="BB10" s="571"/>
      <c r="BC10" s="571"/>
      <c r="BD10" s="571"/>
      <c r="BE10" s="571"/>
      <c r="BF10" s="571"/>
      <c r="BG10" s="571"/>
      <c r="BH10" s="571"/>
      <c r="BI10" s="571"/>
      <c r="BJ10" s="571"/>
      <c r="BK10" s="571"/>
      <c r="BL10" s="571"/>
      <c r="BM10" s="571"/>
      <c r="BN10" s="571"/>
    </row>
    <row r="11" spans="1:66" ht="12.75">
      <c r="A11" s="557">
        <v>1</v>
      </c>
      <c r="B11" s="557"/>
      <c r="C11" s="557"/>
      <c r="D11" s="557"/>
      <c r="E11" s="557">
        <v>2</v>
      </c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7"/>
      <c r="X11" s="557"/>
      <c r="Y11" s="557"/>
      <c r="Z11" s="557"/>
      <c r="AA11" s="557"/>
      <c r="AB11" s="557"/>
      <c r="AC11" s="557"/>
      <c r="AD11" s="557"/>
      <c r="AE11" s="557"/>
      <c r="AF11" s="557"/>
      <c r="AG11" s="557"/>
      <c r="AH11" s="557"/>
      <c r="AI11" s="557"/>
      <c r="AJ11" s="557"/>
      <c r="AK11" s="557"/>
      <c r="AL11" s="557"/>
      <c r="AM11" s="557"/>
      <c r="AN11" s="557">
        <v>3</v>
      </c>
      <c r="AO11" s="557"/>
      <c r="AP11" s="557"/>
      <c r="AQ11" s="557"/>
      <c r="AR11" s="557"/>
      <c r="AS11" s="557"/>
      <c r="AT11" s="557"/>
      <c r="AU11" s="557"/>
      <c r="AV11" s="557"/>
      <c r="AW11" s="557"/>
      <c r="AX11" s="557"/>
      <c r="AY11" s="557"/>
      <c r="AZ11" s="557"/>
      <c r="BA11" s="557"/>
      <c r="BB11" s="557"/>
      <c r="BC11" s="557"/>
      <c r="BD11" s="557"/>
      <c r="BE11" s="557"/>
      <c r="BF11" s="557">
        <v>4</v>
      </c>
      <c r="BG11" s="557"/>
      <c r="BH11" s="557"/>
      <c r="BI11" s="557"/>
      <c r="BJ11" s="557"/>
      <c r="BK11" s="557"/>
      <c r="BL11" s="557"/>
      <c r="BM11" s="557"/>
      <c r="BN11" s="124">
        <v>5</v>
      </c>
    </row>
    <row r="12" spans="1:68" ht="15.75">
      <c r="A12" s="774">
        <v>1</v>
      </c>
      <c r="B12" s="774"/>
      <c r="C12" s="774"/>
      <c r="D12" s="774"/>
      <c r="E12" s="898" t="s">
        <v>197</v>
      </c>
      <c r="F12" s="898"/>
      <c r="G12" s="898"/>
      <c r="H12" s="898"/>
      <c r="I12" s="898"/>
      <c r="J12" s="898"/>
      <c r="K12" s="898"/>
      <c r="L12" s="898"/>
      <c r="M12" s="898"/>
      <c r="N12" s="898"/>
      <c r="O12" s="898"/>
      <c r="P12" s="898"/>
      <c r="Q12" s="898"/>
      <c r="R12" s="898"/>
      <c r="S12" s="898"/>
      <c r="T12" s="898"/>
      <c r="U12" s="898"/>
      <c r="V12" s="898"/>
      <c r="W12" s="898"/>
      <c r="X12" s="898"/>
      <c r="Y12" s="898"/>
      <c r="Z12" s="898"/>
      <c r="AA12" s="898"/>
      <c r="AB12" s="898"/>
      <c r="AC12" s="898"/>
      <c r="AD12" s="898"/>
      <c r="AE12" s="898"/>
      <c r="AF12" s="898"/>
      <c r="AG12" s="898"/>
      <c r="AH12" s="898"/>
      <c r="AI12" s="898"/>
      <c r="AJ12" s="898"/>
      <c r="AK12" s="898"/>
      <c r="AL12" s="898"/>
      <c r="AM12" s="898"/>
      <c r="AN12" s="779"/>
      <c r="AO12" s="779"/>
      <c r="AP12" s="779"/>
      <c r="AQ12" s="779"/>
      <c r="AR12" s="779"/>
      <c r="AS12" s="779"/>
      <c r="AT12" s="779"/>
      <c r="AU12" s="779"/>
      <c r="AV12" s="779"/>
      <c r="AW12" s="779"/>
      <c r="AX12" s="779"/>
      <c r="AY12" s="779"/>
      <c r="AZ12" s="779"/>
      <c r="BA12" s="779"/>
      <c r="BB12" s="779"/>
      <c r="BC12" s="779"/>
      <c r="BD12" s="779"/>
      <c r="BE12" s="779"/>
      <c r="BF12" s="1029">
        <v>0.015</v>
      </c>
      <c r="BG12" s="1029"/>
      <c r="BH12" s="1029"/>
      <c r="BI12" s="1029"/>
      <c r="BJ12" s="1029"/>
      <c r="BK12" s="1029"/>
      <c r="BL12" s="1029"/>
      <c r="BM12" s="1029"/>
      <c r="BN12" s="204">
        <v>27622</v>
      </c>
      <c r="BP12" s="61"/>
    </row>
    <row r="13" spans="1:68" ht="15.75">
      <c r="A13" s="774">
        <v>2</v>
      </c>
      <c r="B13" s="774"/>
      <c r="C13" s="774"/>
      <c r="D13" s="774"/>
      <c r="E13" s="898" t="s">
        <v>198</v>
      </c>
      <c r="F13" s="898"/>
      <c r="G13" s="898"/>
      <c r="H13" s="898"/>
      <c r="I13" s="898"/>
      <c r="J13" s="898"/>
      <c r="K13" s="898"/>
      <c r="L13" s="898"/>
      <c r="M13" s="898"/>
      <c r="N13" s="898"/>
      <c r="O13" s="898"/>
      <c r="P13" s="898"/>
      <c r="Q13" s="898"/>
      <c r="R13" s="898"/>
      <c r="S13" s="898"/>
      <c r="T13" s="898"/>
      <c r="U13" s="898"/>
      <c r="V13" s="898"/>
      <c r="W13" s="898"/>
      <c r="X13" s="898"/>
      <c r="Y13" s="898"/>
      <c r="Z13" s="898"/>
      <c r="AA13" s="898"/>
      <c r="AB13" s="898"/>
      <c r="AC13" s="898"/>
      <c r="AD13" s="898"/>
      <c r="AE13" s="898"/>
      <c r="AF13" s="898"/>
      <c r="AG13" s="898"/>
      <c r="AH13" s="898"/>
      <c r="AI13" s="898"/>
      <c r="AJ13" s="898"/>
      <c r="AK13" s="898"/>
      <c r="AL13" s="898"/>
      <c r="AM13" s="898"/>
      <c r="AN13" s="779"/>
      <c r="AO13" s="779"/>
      <c r="AP13" s="779"/>
      <c r="AQ13" s="779"/>
      <c r="AR13" s="779"/>
      <c r="AS13" s="779"/>
      <c r="AT13" s="779"/>
      <c r="AU13" s="779"/>
      <c r="AV13" s="779"/>
      <c r="AW13" s="779"/>
      <c r="AX13" s="779"/>
      <c r="AY13" s="779"/>
      <c r="AZ13" s="779"/>
      <c r="BA13" s="779"/>
      <c r="BB13" s="779"/>
      <c r="BC13" s="779"/>
      <c r="BD13" s="779"/>
      <c r="BE13" s="779"/>
      <c r="BF13" s="1029">
        <v>0.022</v>
      </c>
      <c r="BG13" s="1029"/>
      <c r="BH13" s="1029"/>
      <c r="BI13" s="1029"/>
      <c r="BJ13" s="1029"/>
      <c r="BK13" s="1029"/>
      <c r="BL13" s="1029"/>
      <c r="BM13" s="1029"/>
      <c r="BN13" s="204">
        <v>0</v>
      </c>
      <c r="BO13" s="150"/>
      <c r="BP13" s="61"/>
    </row>
    <row r="14" spans="1:66" ht="15.75">
      <c r="A14" s="776"/>
      <c r="B14" s="776"/>
      <c r="C14" s="776"/>
      <c r="D14" s="776"/>
      <c r="E14" s="776" t="s">
        <v>7</v>
      </c>
      <c r="F14" s="776"/>
      <c r="G14" s="776"/>
      <c r="H14" s="776"/>
      <c r="I14" s="776"/>
      <c r="J14" s="776"/>
      <c r="K14" s="776"/>
      <c r="L14" s="776"/>
      <c r="M14" s="776"/>
      <c r="N14" s="776"/>
      <c r="O14" s="776"/>
      <c r="P14" s="776"/>
      <c r="Q14" s="776"/>
      <c r="R14" s="776"/>
      <c r="S14" s="776"/>
      <c r="T14" s="776"/>
      <c r="U14" s="776"/>
      <c r="V14" s="776"/>
      <c r="W14" s="776"/>
      <c r="X14" s="776"/>
      <c r="Y14" s="776"/>
      <c r="Z14" s="776"/>
      <c r="AA14" s="776"/>
      <c r="AB14" s="776"/>
      <c r="AC14" s="776"/>
      <c r="AD14" s="776"/>
      <c r="AE14" s="776"/>
      <c r="AF14" s="776"/>
      <c r="AG14" s="776"/>
      <c r="AH14" s="776"/>
      <c r="AI14" s="776"/>
      <c r="AJ14" s="776"/>
      <c r="AK14" s="776"/>
      <c r="AL14" s="776"/>
      <c r="AM14" s="776"/>
      <c r="AN14" s="1030" t="s">
        <v>8</v>
      </c>
      <c r="AO14" s="1030"/>
      <c r="AP14" s="1030"/>
      <c r="AQ14" s="1030"/>
      <c r="AR14" s="1030"/>
      <c r="AS14" s="1030"/>
      <c r="AT14" s="1030"/>
      <c r="AU14" s="1030"/>
      <c r="AV14" s="1030"/>
      <c r="AW14" s="1030"/>
      <c r="AX14" s="1030"/>
      <c r="AY14" s="1030"/>
      <c r="AZ14" s="1030"/>
      <c r="BA14" s="1030"/>
      <c r="BB14" s="1030"/>
      <c r="BC14" s="1030"/>
      <c r="BD14" s="1030"/>
      <c r="BE14" s="1030"/>
      <c r="BF14" s="848" t="s">
        <v>8</v>
      </c>
      <c r="BG14" s="848"/>
      <c r="BH14" s="848"/>
      <c r="BI14" s="848"/>
      <c r="BJ14" s="848"/>
      <c r="BK14" s="848"/>
      <c r="BL14" s="848"/>
      <c r="BM14" s="848"/>
      <c r="BN14" s="100">
        <f>SUM(BN12:BN13)</f>
        <v>27622</v>
      </c>
    </row>
    <row r="15" spans="1:66" ht="9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12"/>
      <c r="BC15" s="12"/>
      <c r="BD15" s="12"/>
      <c r="BE15" s="12"/>
      <c r="BF15" s="12"/>
      <c r="BG15" s="12"/>
      <c r="BH15" s="12"/>
      <c r="BI15" s="12"/>
      <c r="BJ15" s="21"/>
      <c r="BK15" s="21"/>
      <c r="BL15" s="21"/>
      <c r="BM15" s="21"/>
      <c r="BN15" s="21"/>
    </row>
    <row r="16" spans="1:66" ht="15.75">
      <c r="A16" s="6" t="s">
        <v>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80" t="s">
        <v>196</v>
      </c>
      <c r="T16" s="780"/>
      <c r="U16" s="780"/>
      <c r="V16" s="780"/>
      <c r="W16" s="780"/>
      <c r="X16" s="780"/>
      <c r="Y16" s="780"/>
      <c r="Z16" s="780"/>
      <c r="AA16" s="780"/>
      <c r="AB16" s="780"/>
      <c r="AC16" s="780"/>
      <c r="AD16" s="780"/>
      <c r="AE16" s="780"/>
      <c r="AF16" s="780"/>
      <c r="AG16" s="780"/>
      <c r="AH16" s="780"/>
      <c r="AI16" s="780"/>
      <c r="AJ16" s="780"/>
      <c r="AK16" s="780"/>
      <c r="AL16" s="780"/>
      <c r="AM16" s="780"/>
      <c r="AN16" s="780"/>
      <c r="AO16" s="780"/>
      <c r="AP16" s="780"/>
      <c r="AQ16" s="780"/>
      <c r="AR16" s="780"/>
      <c r="AS16" s="780"/>
      <c r="AT16" s="780"/>
      <c r="AU16" s="780"/>
      <c r="AV16" s="780"/>
      <c r="AW16" s="780"/>
      <c r="AX16" s="780"/>
      <c r="AY16" s="780"/>
      <c r="AZ16" s="780"/>
      <c r="BA16" s="780"/>
      <c r="BB16" s="780"/>
      <c r="BC16" s="780"/>
      <c r="BD16" s="780"/>
      <c r="BE16" s="780"/>
      <c r="BF16" s="780"/>
      <c r="BG16" s="780"/>
      <c r="BH16" s="780"/>
      <c r="BI16" s="780"/>
      <c r="BJ16" s="780"/>
      <c r="BK16" s="780"/>
      <c r="BL16" s="780"/>
      <c r="BM16" s="780"/>
      <c r="BN16" s="780"/>
    </row>
    <row r="17" spans="1:66" ht="6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</row>
    <row r="18" spans="1:66" ht="15.75">
      <c r="A18" s="6" t="s">
        <v>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62" t="s">
        <v>74</v>
      </c>
      <c r="AI18" s="562"/>
      <c r="AJ18" s="562"/>
      <c r="AK18" s="562"/>
      <c r="AL18" s="562"/>
      <c r="AM18" s="562"/>
      <c r="AN18" s="562"/>
      <c r="AO18" s="562"/>
      <c r="AP18" s="562"/>
      <c r="AQ18" s="562"/>
      <c r="AR18" s="562"/>
      <c r="AS18" s="562"/>
      <c r="AT18" s="562"/>
      <c r="AU18" s="562"/>
      <c r="AV18" s="562"/>
      <c r="AW18" s="562"/>
      <c r="AX18" s="562"/>
      <c r="AY18" s="562"/>
      <c r="AZ18" s="562"/>
      <c r="BA18" s="562"/>
      <c r="BB18" s="562"/>
      <c r="BC18" s="562"/>
      <c r="BD18" s="562"/>
      <c r="BE18" s="562"/>
      <c r="BF18" s="562"/>
      <c r="BG18" s="562"/>
      <c r="BH18" s="562"/>
      <c r="BI18" s="562"/>
      <c r="BJ18" s="562"/>
      <c r="BK18" s="562"/>
      <c r="BL18" s="562"/>
      <c r="BM18" s="562"/>
      <c r="BN18" s="562"/>
    </row>
    <row r="19" ht="9" customHeight="1"/>
    <row r="20" spans="1:66" ht="12.75" customHeight="1">
      <c r="A20" s="557" t="s">
        <v>125</v>
      </c>
      <c r="B20" s="557"/>
      <c r="C20" s="557"/>
      <c r="D20" s="557"/>
      <c r="E20" s="557" t="s">
        <v>9</v>
      </c>
      <c r="F20" s="557"/>
      <c r="G20" s="557"/>
      <c r="H20" s="557"/>
      <c r="I20" s="557"/>
      <c r="J20" s="557"/>
      <c r="K20" s="557"/>
      <c r="L20" s="557"/>
      <c r="M20" s="557"/>
      <c r="N20" s="557"/>
      <c r="O20" s="557"/>
      <c r="P20" s="557"/>
      <c r="Q20" s="557"/>
      <c r="R20" s="557"/>
      <c r="S20" s="557"/>
      <c r="T20" s="557"/>
      <c r="U20" s="557"/>
      <c r="V20" s="557"/>
      <c r="W20" s="557"/>
      <c r="X20" s="557"/>
      <c r="Y20" s="557"/>
      <c r="Z20" s="557"/>
      <c r="AA20" s="557"/>
      <c r="AB20" s="557"/>
      <c r="AC20" s="557"/>
      <c r="AD20" s="557"/>
      <c r="AE20" s="557"/>
      <c r="AF20" s="557"/>
      <c r="AG20" s="557"/>
      <c r="AH20" s="557"/>
      <c r="AI20" s="557"/>
      <c r="AJ20" s="557"/>
      <c r="AK20" s="557"/>
      <c r="AL20" s="557"/>
      <c r="AM20" s="557"/>
      <c r="AN20" s="571" t="s">
        <v>294</v>
      </c>
      <c r="AO20" s="571"/>
      <c r="AP20" s="571"/>
      <c r="AQ20" s="571"/>
      <c r="AR20" s="571"/>
      <c r="AS20" s="571"/>
      <c r="AT20" s="571"/>
      <c r="AU20" s="571"/>
      <c r="AV20" s="571"/>
      <c r="AW20" s="571"/>
      <c r="AX20" s="571"/>
      <c r="AY20" s="571"/>
      <c r="AZ20" s="571"/>
      <c r="BA20" s="571"/>
      <c r="BB20" s="571"/>
      <c r="BC20" s="571"/>
      <c r="BD20" s="571"/>
      <c r="BE20" s="571"/>
      <c r="BF20" s="571" t="s">
        <v>295</v>
      </c>
      <c r="BG20" s="571"/>
      <c r="BH20" s="571"/>
      <c r="BI20" s="571"/>
      <c r="BJ20" s="571"/>
      <c r="BK20" s="571"/>
      <c r="BL20" s="571"/>
      <c r="BM20" s="571"/>
      <c r="BN20" s="571" t="s">
        <v>296</v>
      </c>
    </row>
    <row r="21" spans="1:66" ht="24.75" customHeight="1">
      <c r="A21" s="557"/>
      <c r="B21" s="557"/>
      <c r="C21" s="557"/>
      <c r="D21" s="557"/>
      <c r="E21" s="557"/>
      <c r="F21" s="557"/>
      <c r="G21" s="557"/>
      <c r="H21" s="557"/>
      <c r="I21" s="557"/>
      <c r="J21" s="557"/>
      <c r="K21" s="557"/>
      <c r="L21" s="557"/>
      <c r="M21" s="557"/>
      <c r="N21" s="557"/>
      <c r="O21" s="557"/>
      <c r="P21" s="557"/>
      <c r="Q21" s="557"/>
      <c r="R21" s="557"/>
      <c r="S21" s="557"/>
      <c r="T21" s="557"/>
      <c r="U21" s="557"/>
      <c r="V21" s="557"/>
      <c r="W21" s="557"/>
      <c r="X21" s="557"/>
      <c r="Y21" s="557"/>
      <c r="Z21" s="557"/>
      <c r="AA21" s="557"/>
      <c r="AB21" s="557"/>
      <c r="AC21" s="557"/>
      <c r="AD21" s="557"/>
      <c r="AE21" s="557"/>
      <c r="AF21" s="557"/>
      <c r="AG21" s="557"/>
      <c r="AH21" s="557"/>
      <c r="AI21" s="557"/>
      <c r="AJ21" s="557"/>
      <c r="AK21" s="557"/>
      <c r="AL21" s="557"/>
      <c r="AM21" s="557"/>
      <c r="AN21" s="571"/>
      <c r="AO21" s="571"/>
      <c r="AP21" s="571"/>
      <c r="AQ21" s="571"/>
      <c r="AR21" s="571"/>
      <c r="AS21" s="571"/>
      <c r="AT21" s="571"/>
      <c r="AU21" s="571"/>
      <c r="AV21" s="571"/>
      <c r="AW21" s="571"/>
      <c r="AX21" s="571"/>
      <c r="AY21" s="571"/>
      <c r="AZ21" s="571"/>
      <c r="BA21" s="571"/>
      <c r="BB21" s="571"/>
      <c r="BC21" s="571"/>
      <c r="BD21" s="571"/>
      <c r="BE21" s="571"/>
      <c r="BF21" s="571"/>
      <c r="BG21" s="571"/>
      <c r="BH21" s="571"/>
      <c r="BI21" s="571"/>
      <c r="BJ21" s="571"/>
      <c r="BK21" s="571"/>
      <c r="BL21" s="571"/>
      <c r="BM21" s="571"/>
      <c r="BN21" s="571"/>
    </row>
    <row r="22" spans="1:66" ht="16.5" customHeight="1">
      <c r="A22" s="557"/>
      <c r="B22" s="557"/>
      <c r="C22" s="557"/>
      <c r="D22" s="557"/>
      <c r="E22" s="557"/>
      <c r="F22" s="557"/>
      <c r="G22" s="557"/>
      <c r="H22" s="557"/>
      <c r="I22" s="557"/>
      <c r="J22" s="557"/>
      <c r="K22" s="557"/>
      <c r="L22" s="557"/>
      <c r="M22" s="557"/>
      <c r="N22" s="557"/>
      <c r="O22" s="557"/>
      <c r="P22" s="557"/>
      <c r="Q22" s="557"/>
      <c r="R22" s="557"/>
      <c r="S22" s="557"/>
      <c r="T22" s="557"/>
      <c r="U22" s="557"/>
      <c r="V22" s="557"/>
      <c r="W22" s="557"/>
      <c r="X22" s="557"/>
      <c r="Y22" s="557"/>
      <c r="Z22" s="557"/>
      <c r="AA22" s="557"/>
      <c r="AB22" s="557"/>
      <c r="AC22" s="557"/>
      <c r="AD22" s="557"/>
      <c r="AE22" s="557"/>
      <c r="AF22" s="557"/>
      <c r="AG22" s="557"/>
      <c r="AH22" s="557"/>
      <c r="AI22" s="557"/>
      <c r="AJ22" s="557"/>
      <c r="AK22" s="557"/>
      <c r="AL22" s="557"/>
      <c r="AM22" s="557"/>
      <c r="AN22" s="571"/>
      <c r="AO22" s="571"/>
      <c r="AP22" s="571"/>
      <c r="AQ22" s="571"/>
      <c r="AR22" s="571"/>
      <c r="AS22" s="571"/>
      <c r="AT22" s="571"/>
      <c r="AU22" s="571"/>
      <c r="AV22" s="571"/>
      <c r="AW22" s="571"/>
      <c r="AX22" s="571"/>
      <c r="AY22" s="571"/>
      <c r="AZ22" s="571"/>
      <c r="BA22" s="571"/>
      <c r="BB22" s="571"/>
      <c r="BC22" s="571"/>
      <c r="BD22" s="571"/>
      <c r="BE22" s="571"/>
      <c r="BF22" s="571"/>
      <c r="BG22" s="571"/>
      <c r="BH22" s="571"/>
      <c r="BI22" s="571"/>
      <c r="BJ22" s="571"/>
      <c r="BK22" s="571"/>
      <c r="BL22" s="571"/>
      <c r="BM22" s="571"/>
      <c r="BN22" s="571"/>
    </row>
    <row r="23" spans="1:66" ht="21.75" customHeight="1">
      <c r="A23" s="557"/>
      <c r="B23" s="557"/>
      <c r="C23" s="557"/>
      <c r="D23" s="557"/>
      <c r="E23" s="557"/>
      <c r="F23" s="557"/>
      <c r="G23" s="557"/>
      <c r="H23" s="557"/>
      <c r="I23" s="557"/>
      <c r="J23" s="557"/>
      <c r="K23" s="557"/>
      <c r="L23" s="557"/>
      <c r="M23" s="557"/>
      <c r="N23" s="557"/>
      <c r="O23" s="557"/>
      <c r="P23" s="557"/>
      <c r="Q23" s="557"/>
      <c r="R23" s="557"/>
      <c r="S23" s="557"/>
      <c r="T23" s="557"/>
      <c r="U23" s="557"/>
      <c r="V23" s="557"/>
      <c r="W23" s="557"/>
      <c r="X23" s="557"/>
      <c r="Y23" s="557"/>
      <c r="Z23" s="557"/>
      <c r="AA23" s="557"/>
      <c r="AB23" s="557"/>
      <c r="AC23" s="557"/>
      <c r="AD23" s="557"/>
      <c r="AE23" s="557"/>
      <c r="AF23" s="557"/>
      <c r="AG23" s="557"/>
      <c r="AH23" s="557"/>
      <c r="AI23" s="557"/>
      <c r="AJ23" s="557"/>
      <c r="AK23" s="557"/>
      <c r="AL23" s="557"/>
      <c r="AM23" s="557"/>
      <c r="AN23" s="571"/>
      <c r="AO23" s="571"/>
      <c r="AP23" s="571"/>
      <c r="AQ23" s="571"/>
      <c r="AR23" s="571"/>
      <c r="AS23" s="571"/>
      <c r="AT23" s="571"/>
      <c r="AU23" s="571"/>
      <c r="AV23" s="571"/>
      <c r="AW23" s="571"/>
      <c r="AX23" s="571"/>
      <c r="AY23" s="571"/>
      <c r="AZ23" s="571"/>
      <c r="BA23" s="571"/>
      <c r="BB23" s="571"/>
      <c r="BC23" s="571"/>
      <c r="BD23" s="571"/>
      <c r="BE23" s="571"/>
      <c r="BF23" s="571"/>
      <c r="BG23" s="571"/>
      <c r="BH23" s="571"/>
      <c r="BI23" s="571"/>
      <c r="BJ23" s="571"/>
      <c r="BK23" s="571"/>
      <c r="BL23" s="571"/>
      <c r="BM23" s="571"/>
      <c r="BN23" s="571"/>
    </row>
    <row r="24" spans="1:66" ht="12.75">
      <c r="A24" s="557">
        <v>1</v>
      </c>
      <c r="B24" s="557"/>
      <c r="C24" s="557"/>
      <c r="D24" s="557"/>
      <c r="E24" s="557">
        <v>2</v>
      </c>
      <c r="F24" s="557"/>
      <c r="G24" s="557"/>
      <c r="H24" s="557"/>
      <c r="I24" s="557"/>
      <c r="J24" s="557"/>
      <c r="K24" s="557"/>
      <c r="L24" s="557"/>
      <c r="M24" s="557"/>
      <c r="N24" s="557"/>
      <c r="O24" s="557"/>
      <c r="P24" s="557"/>
      <c r="Q24" s="557"/>
      <c r="R24" s="557"/>
      <c r="S24" s="557"/>
      <c r="T24" s="557"/>
      <c r="U24" s="557"/>
      <c r="V24" s="557"/>
      <c r="W24" s="557"/>
      <c r="X24" s="557"/>
      <c r="Y24" s="557"/>
      <c r="Z24" s="557"/>
      <c r="AA24" s="557"/>
      <c r="AB24" s="557"/>
      <c r="AC24" s="557"/>
      <c r="AD24" s="557"/>
      <c r="AE24" s="557"/>
      <c r="AF24" s="557"/>
      <c r="AG24" s="557"/>
      <c r="AH24" s="557"/>
      <c r="AI24" s="557"/>
      <c r="AJ24" s="557"/>
      <c r="AK24" s="557"/>
      <c r="AL24" s="557"/>
      <c r="AM24" s="557"/>
      <c r="AN24" s="557">
        <v>3</v>
      </c>
      <c r="AO24" s="557"/>
      <c r="AP24" s="557"/>
      <c r="AQ24" s="557"/>
      <c r="AR24" s="557"/>
      <c r="AS24" s="557"/>
      <c r="AT24" s="557"/>
      <c r="AU24" s="557"/>
      <c r="AV24" s="557"/>
      <c r="AW24" s="557"/>
      <c r="AX24" s="557"/>
      <c r="AY24" s="557"/>
      <c r="AZ24" s="557"/>
      <c r="BA24" s="557"/>
      <c r="BB24" s="557"/>
      <c r="BC24" s="557"/>
      <c r="BD24" s="557"/>
      <c r="BE24" s="557"/>
      <c r="BF24" s="557">
        <v>4</v>
      </c>
      <c r="BG24" s="557"/>
      <c r="BH24" s="557"/>
      <c r="BI24" s="557"/>
      <c r="BJ24" s="557"/>
      <c r="BK24" s="557"/>
      <c r="BL24" s="557"/>
      <c r="BM24" s="557"/>
      <c r="BN24" s="58">
        <v>5</v>
      </c>
    </row>
    <row r="25" spans="1:66" ht="15.75">
      <c r="A25" s="774">
        <v>1</v>
      </c>
      <c r="B25" s="774"/>
      <c r="C25" s="774"/>
      <c r="D25" s="774"/>
      <c r="E25" s="785" t="s">
        <v>200</v>
      </c>
      <c r="F25" s="785"/>
      <c r="G25" s="785"/>
      <c r="H25" s="785"/>
      <c r="I25" s="785"/>
      <c r="J25" s="785"/>
      <c r="K25" s="785"/>
      <c r="L25" s="785"/>
      <c r="M25" s="785"/>
      <c r="N25" s="785"/>
      <c r="O25" s="785"/>
      <c r="P25" s="785"/>
      <c r="Q25" s="785"/>
      <c r="R25" s="785"/>
      <c r="S25" s="785"/>
      <c r="T25" s="785"/>
      <c r="U25" s="785"/>
      <c r="V25" s="785"/>
      <c r="W25" s="785"/>
      <c r="X25" s="785"/>
      <c r="Y25" s="785"/>
      <c r="Z25" s="785"/>
      <c r="AA25" s="785"/>
      <c r="AB25" s="785"/>
      <c r="AC25" s="785"/>
      <c r="AD25" s="785"/>
      <c r="AE25" s="785"/>
      <c r="AF25" s="785"/>
      <c r="AG25" s="785"/>
      <c r="AH25" s="785"/>
      <c r="AI25" s="785"/>
      <c r="AJ25" s="785"/>
      <c r="AK25" s="785"/>
      <c r="AL25" s="785"/>
      <c r="AM25" s="785"/>
      <c r="AN25" s="783"/>
      <c r="AO25" s="783"/>
      <c r="AP25" s="783"/>
      <c r="AQ25" s="783"/>
      <c r="AR25" s="783"/>
      <c r="AS25" s="783"/>
      <c r="AT25" s="783"/>
      <c r="AU25" s="783"/>
      <c r="AV25" s="783"/>
      <c r="AW25" s="783"/>
      <c r="AX25" s="783"/>
      <c r="AY25" s="783"/>
      <c r="AZ25" s="783"/>
      <c r="BA25" s="783"/>
      <c r="BB25" s="783"/>
      <c r="BC25" s="783"/>
      <c r="BD25" s="783"/>
      <c r="BE25" s="783"/>
      <c r="BF25" s="774"/>
      <c r="BG25" s="774"/>
      <c r="BH25" s="774"/>
      <c r="BI25" s="774"/>
      <c r="BJ25" s="774"/>
      <c r="BK25" s="774"/>
      <c r="BL25" s="774"/>
      <c r="BM25" s="774"/>
      <c r="BN25" s="99">
        <f>AN25*BF25</f>
        <v>0</v>
      </c>
    </row>
    <row r="26" spans="1:66" ht="15.75">
      <c r="A26" s="774">
        <v>2</v>
      </c>
      <c r="B26" s="774"/>
      <c r="C26" s="774"/>
      <c r="D26" s="774"/>
      <c r="E26" s="785" t="s">
        <v>201</v>
      </c>
      <c r="F26" s="785"/>
      <c r="G26" s="785"/>
      <c r="H26" s="785"/>
      <c r="I26" s="785"/>
      <c r="J26" s="785"/>
      <c r="K26" s="785"/>
      <c r="L26" s="785"/>
      <c r="M26" s="785"/>
      <c r="N26" s="785"/>
      <c r="O26" s="785"/>
      <c r="P26" s="785"/>
      <c r="Q26" s="785"/>
      <c r="R26" s="785"/>
      <c r="S26" s="785"/>
      <c r="T26" s="785"/>
      <c r="U26" s="785"/>
      <c r="V26" s="785"/>
      <c r="W26" s="785"/>
      <c r="X26" s="785"/>
      <c r="Y26" s="785"/>
      <c r="Z26" s="785"/>
      <c r="AA26" s="785"/>
      <c r="AB26" s="785"/>
      <c r="AC26" s="785"/>
      <c r="AD26" s="785"/>
      <c r="AE26" s="785"/>
      <c r="AF26" s="785"/>
      <c r="AG26" s="785"/>
      <c r="AH26" s="785"/>
      <c r="AI26" s="785"/>
      <c r="AJ26" s="785"/>
      <c r="AK26" s="785"/>
      <c r="AL26" s="785"/>
      <c r="AM26" s="785"/>
      <c r="AN26" s="783"/>
      <c r="AO26" s="783"/>
      <c r="AP26" s="783"/>
      <c r="AQ26" s="783"/>
      <c r="AR26" s="783"/>
      <c r="AS26" s="783"/>
      <c r="AT26" s="783"/>
      <c r="AU26" s="783"/>
      <c r="AV26" s="783"/>
      <c r="AW26" s="783"/>
      <c r="AX26" s="783"/>
      <c r="AY26" s="783"/>
      <c r="AZ26" s="783"/>
      <c r="BA26" s="783"/>
      <c r="BB26" s="783"/>
      <c r="BC26" s="783"/>
      <c r="BD26" s="783"/>
      <c r="BE26" s="783"/>
      <c r="BF26" s="774"/>
      <c r="BG26" s="774"/>
      <c r="BH26" s="774"/>
      <c r="BI26" s="774"/>
      <c r="BJ26" s="774"/>
      <c r="BK26" s="774"/>
      <c r="BL26" s="774"/>
      <c r="BM26" s="774"/>
      <c r="BN26" s="99">
        <f>AN26*BF26</f>
        <v>0</v>
      </c>
    </row>
    <row r="27" spans="1:66" ht="15.75">
      <c r="A27" s="776"/>
      <c r="B27" s="776"/>
      <c r="C27" s="776"/>
      <c r="D27" s="776"/>
      <c r="E27" s="776" t="s">
        <v>7</v>
      </c>
      <c r="F27" s="776"/>
      <c r="G27" s="776"/>
      <c r="H27" s="776"/>
      <c r="I27" s="776"/>
      <c r="J27" s="776"/>
      <c r="K27" s="776"/>
      <c r="L27" s="776"/>
      <c r="M27" s="776"/>
      <c r="N27" s="776"/>
      <c r="O27" s="776"/>
      <c r="P27" s="776"/>
      <c r="Q27" s="776"/>
      <c r="R27" s="776"/>
      <c r="S27" s="776"/>
      <c r="T27" s="776"/>
      <c r="U27" s="776"/>
      <c r="V27" s="776"/>
      <c r="W27" s="776"/>
      <c r="X27" s="776"/>
      <c r="Y27" s="776"/>
      <c r="Z27" s="776"/>
      <c r="AA27" s="776"/>
      <c r="AB27" s="776"/>
      <c r="AC27" s="776"/>
      <c r="AD27" s="776"/>
      <c r="AE27" s="776"/>
      <c r="AF27" s="776"/>
      <c r="AG27" s="776"/>
      <c r="AH27" s="776"/>
      <c r="AI27" s="776"/>
      <c r="AJ27" s="776"/>
      <c r="AK27" s="776"/>
      <c r="AL27" s="776"/>
      <c r="AM27" s="776"/>
      <c r="AN27" s="1031">
        <f>SUM(AN26:AZ26)</f>
        <v>0</v>
      </c>
      <c r="AO27" s="1031"/>
      <c r="AP27" s="1031"/>
      <c r="AQ27" s="1031"/>
      <c r="AR27" s="1031"/>
      <c r="AS27" s="1031"/>
      <c r="AT27" s="1031"/>
      <c r="AU27" s="1031"/>
      <c r="AV27" s="1031"/>
      <c r="AW27" s="1031"/>
      <c r="AX27" s="1031"/>
      <c r="AY27" s="1031"/>
      <c r="AZ27" s="1031"/>
      <c r="BA27" s="1031"/>
      <c r="BB27" s="1031"/>
      <c r="BC27" s="1031"/>
      <c r="BD27" s="1031"/>
      <c r="BE27" s="1031"/>
      <c r="BF27" s="848" t="s">
        <v>8</v>
      </c>
      <c r="BG27" s="848"/>
      <c r="BH27" s="848"/>
      <c r="BI27" s="848"/>
      <c r="BJ27" s="848"/>
      <c r="BK27" s="848"/>
      <c r="BL27" s="848"/>
      <c r="BM27" s="848"/>
      <c r="BN27" s="100">
        <f>SUM(BK26:BN26)</f>
        <v>0</v>
      </c>
    </row>
    <row r="28" spans="1:66" ht="9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12"/>
      <c r="BC28" s="12"/>
      <c r="BD28" s="12"/>
      <c r="BE28" s="12"/>
      <c r="BF28" s="12"/>
      <c r="BG28" s="12"/>
      <c r="BH28" s="12"/>
      <c r="BI28" s="12"/>
      <c r="BJ28" s="21"/>
      <c r="BK28" s="21"/>
      <c r="BL28" s="21"/>
      <c r="BM28" s="21"/>
      <c r="BN28" s="21"/>
    </row>
    <row r="29" spans="1:66" ht="15.75">
      <c r="A29" s="6" t="s">
        <v>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780" t="s">
        <v>202</v>
      </c>
      <c r="T29" s="780"/>
      <c r="U29" s="780"/>
      <c r="V29" s="780"/>
      <c r="W29" s="780"/>
      <c r="X29" s="780"/>
      <c r="Y29" s="780"/>
      <c r="Z29" s="780"/>
      <c r="AA29" s="780"/>
      <c r="AB29" s="780"/>
      <c r="AC29" s="780"/>
      <c r="AD29" s="780"/>
      <c r="AE29" s="780"/>
      <c r="AF29" s="780"/>
      <c r="AG29" s="780"/>
      <c r="AH29" s="780"/>
      <c r="AI29" s="780"/>
      <c r="AJ29" s="780"/>
      <c r="AK29" s="780"/>
      <c r="AL29" s="780"/>
      <c r="AM29" s="780"/>
      <c r="AN29" s="780"/>
      <c r="AO29" s="780"/>
      <c r="AP29" s="780"/>
      <c r="AQ29" s="780"/>
      <c r="AR29" s="780"/>
      <c r="AS29" s="780"/>
      <c r="AT29" s="780"/>
      <c r="AU29" s="780"/>
      <c r="AV29" s="780"/>
      <c r="AW29" s="780"/>
      <c r="AX29" s="780"/>
      <c r="AY29" s="780"/>
      <c r="AZ29" s="780"/>
      <c r="BA29" s="780"/>
      <c r="BB29" s="780"/>
      <c r="BC29" s="780"/>
      <c r="BD29" s="780"/>
      <c r="BE29" s="780"/>
      <c r="BF29" s="780"/>
      <c r="BG29" s="780"/>
      <c r="BH29" s="780"/>
      <c r="BI29" s="780"/>
      <c r="BJ29" s="780"/>
      <c r="BK29" s="780"/>
      <c r="BL29" s="780"/>
      <c r="BM29" s="780"/>
      <c r="BN29" s="780"/>
    </row>
    <row r="30" spans="1:66" ht="7.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</row>
    <row r="31" spans="1:66" ht="15.75">
      <c r="A31" s="6" t="s">
        <v>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62" t="s">
        <v>74</v>
      </c>
      <c r="AI31" s="562"/>
      <c r="AJ31" s="562"/>
      <c r="AK31" s="562"/>
      <c r="AL31" s="562"/>
      <c r="AM31" s="562"/>
      <c r="AN31" s="562"/>
      <c r="AO31" s="562"/>
      <c r="AP31" s="562"/>
      <c r="AQ31" s="562"/>
      <c r="AR31" s="562"/>
      <c r="AS31" s="562"/>
      <c r="AT31" s="562"/>
      <c r="AU31" s="562"/>
      <c r="AV31" s="562"/>
      <c r="AW31" s="562"/>
      <c r="AX31" s="562"/>
      <c r="AY31" s="562"/>
      <c r="AZ31" s="562"/>
      <c r="BA31" s="562"/>
      <c r="BB31" s="562"/>
      <c r="BC31" s="562"/>
      <c r="BD31" s="562"/>
      <c r="BE31" s="562"/>
      <c r="BF31" s="562"/>
      <c r="BG31" s="562"/>
      <c r="BH31" s="562"/>
      <c r="BI31" s="562"/>
      <c r="BJ31" s="562"/>
      <c r="BK31" s="562"/>
      <c r="BL31" s="562"/>
      <c r="BM31" s="562"/>
      <c r="BN31" s="562"/>
    </row>
    <row r="32" ht="6" customHeight="1"/>
    <row r="33" spans="1:66" ht="12.75" customHeight="1">
      <c r="A33" s="571" t="s">
        <v>125</v>
      </c>
      <c r="B33" s="571"/>
      <c r="C33" s="571"/>
      <c r="D33" s="571"/>
      <c r="E33" s="557" t="s">
        <v>9</v>
      </c>
      <c r="F33" s="557"/>
      <c r="G33" s="557"/>
      <c r="H33" s="557"/>
      <c r="I33" s="557"/>
      <c r="J33" s="557"/>
      <c r="K33" s="557"/>
      <c r="L33" s="557"/>
      <c r="M33" s="557"/>
      <c r="N33" s="557"/>
      <c r="O33" s="557"/>
      <c r="P33" s="557"/>
      <c r="Q33" s="557"/>
      <c r="R33" s="557"/>
      <c r="S33" s="557"/>
      <c r="T33" s="557"/>
      <c r="U33" s="557"/>
      <c r="V33" s="557"/>
      <c r="W33" s="557"/>
      <c r="X33" s="557"/>
      <c r="Y33" s="557"/>
      <c r="Z33" s="557"/>
      <c r="AA33" s="557"/>
      <c r="AB33" s="557"/>
      <c r="AC33" s="557"/>
      <c r="AD33" s="557"/>
      <c r="AE33" s="557"/>
      <c r="AF33" s="557"/>
      <c r="AG33" s="557"/>
      <c r="AH33" s="557"/>
      <c r="AI33" s="557"/>
      <c r="AJ33" s="557"/>
      <c r="AK33" s="557"/>
      <c r="AL33" s="557"/>
      <c r="AM33" s="557"/>
      <c r="AN33" s="571" t="s">
        <v>294</v>
      </c>
      <c r="AO33" s="571"/>
      <c r="AP33" s="571"/>
      <c r="AQ33" s="571"/>
      <c r="AR33" s="571"/>
      <c r="AS33" s="571"/>
      <c r="AT33" s="571"/>
      <c r="AU33" s="571"/>
      <c r="AV33" s="571"/>
      <c r="AW33" s="571"/>
      <c r="AX33" s="571"/>
      <c r="AY33" s="571"/>
      <c r="AZ33" s="571"/>
      <c r="BA33" s="571"/>
      <c r="BB33" s="571"/>
      <c r="BC33" s="571"/>
      <c r="BD33" s="571"/>
      <c r="BE33" s="571"/>
      <c r="BF33" s="571" t="s">
        <v>295</v>
      </c>
      <c r="BG33" s="571"/>
      <c r="BH33" s="571"/>
      <c r="BI33" s="571"/>
      <c r="BJ33" s="571"/>
      <c r="BK33" s="571"/>
      <c r="BL33" s="571"/>
      <c r="BM33" s="571"/>
      <c r="BN33" s="845" t="s">
        <v>296</v>
      </c>
    </row>
    <row r="34" spans="1:66" ht="21.75" customHeight="1">
      <c r="A34" s="571"/>
      <c r="B34" s="571"/>
      <c r="C34" s="571"/>
      <c r="D34" s="571"/>
      <c r="E34" s="557"/>
      <c r="F34" s="557"/>
      <c r="G34" s="557"/>
      <c r="H34" s="557"/>
      <c r="I34" s="557"/>
      <c r="J34" s="557"/>
      <c r="K34" s="557"/>
      <c r="L34" s="557"/>
      <c r="M34" s="557"/>
      <c r="N34" s="557"/>
      <c r="O34" s="557"/>
      <c r="P34" s="557"/>
      <c r="Q34" s="557"/>
      <c r="R34" s="557"/>
      <c r="S34" s="557"/>
      <c r="T34" s="557"/>
      <c r="U34" s="557"/>
      <c r="V34" s="557"/>
      <c r="W34" s="557"/>
      <c r="X34" s="557"/>
      <c r="Y34" s="557"/>
      <c r="Z34" s="557"/>
      <c r="AA34" s="557"/>
      <c r="AB34" s="557"/>
      <c r="AC34" s="557"/>
      <c r="AD34" s="557"/>
      <c r="AE34" s="557"/>
      <c r="AF34" s="557"/>
      <c r="AG34" s="557"/>
      <c r="AH34" s="557"/>
      <c r="AI34" s="557"/>
      <c r="AJ34" s="557"/>
      <c r="AK34" s="557"/>
      <c r="AL34" s="557"/>
      <c r="AM34" s="557"/>
      <c r="AN34" s="571"/>
      <c r="AO34" s="571"/>
      <c r="AP34" s="571"/>
      <c r="AQ34" s="571"/>
      <c r="AR34" s="571"/>
      <c r="AS34" s="571"/>
      <c r="AT34" s="571"/>
      <c r="AU34" s="571"/>
      <c r="AV34" s="571"/>
      <c r="AW34" s="571"/>
      <c r="AX34" s="571"/>
      <c r="AY34" s="571"/>
      <c r="AZ34" s="571"/>
      <c r="BA34" s="571"/>
      <c r="BB34" s="571"/>
      <c r="BC34" s="571"/>
      <c r="BD34" s="571"/>
      <c r="BE34" s="571"/>
      <c r="BF34" s="571"/>
      <c r="BG34" s="571"/>
      <c r="BH34" s="571"/>
      <c r="BI34" s="571"/>
      <c r="BJ34" s="571"/>
      <c r="BK34" s="571"/>
      <c r="BL34" s="571"/>
      <c r="BM34" s="571"/>
      <c r="BN34" s="846"/>
    </row>
    <row r="35" spans="1:66" ht="22.5" customHeight="1">
      <c r="A35" s="571"/>
      <c r="B35" s="571"/>
      <c r="C35" s="571"/>
      <c r="D35" s="571"/>
      <c r="E35" s="557"/>
      <c r="F35" s="557"/>
      <c r="G35" s="557"/>
      <c r="H35" s="557"/>
      <c r="I35" s="557"/>
      <c r="J35" s="557"/>
      <c r="K35" s="557"/>
      <c r="L35" s="557"/>
      <c r="M35" s="557"/>
      <c r="N35" s="557"/>
      <c r="O35" s="557"/>
      <c r="P35" s="557"/>
      <c r="Q35" s="557"/>
      <c r="R35" s="557"/>
      <c r="S35" s="557"/>
      <c r="T35" s="557"/>
      <c r="U35" s="557"/>
      <c r="V35" s="557"/>
      <c r="W35" s="557"/>
      <c r="X35" s="557"/>
      <c r="Y35" s="557"/>
      <c r="Z35" s="557"/>
      <c r="AA35" s="557"/>
      <c r="AB35" s="557"/>
      <c r="AC35" s="557"/>
      <c r="AD35" s="557"/>
      <c r="AE35" s="557"/>
      <c r="AF35" s="557"/>
      <c r="AG35" s="557"/>
      <c r="AH35" s="557"/>
      <c r="AI35" s="557"/>
      <c r="AJ35" s="557"/>
      <c r="AK35" s="557"/>
      <c r="AL35" s="557"/>
      <c r="AM35" s="557"/>
      <c r="AN35" s="571"/>
      <c r="AO35" s="571"/>
      <c r="AP35" s="571"/>
      <c r="AQ35" s="571"/>
      <c r="AR35" s="571"/>
      <c r="AS35" s="571"/>
      <c r="AT35" s="571"/>
      <c r="AU35" s="571"/>
      <c r="AV35" s="571"/>
      <c r="AW35" s="571"/>
      <c r="AX35" s="571"/>
      <c r="AY35" s="571"/>
      <c r="AZ35" s="571"/>
      <c r="BA35" s="571"/>
      <c r="BB35" s="571"/>
      <c r="BC35" s="571"/>
      <c r="BD35" s="571"/>
      <c r="BE35" s="571"/>
      <c r="BF35" s="571"/>
      <c r="BG35" s="571"/>
      <c r="BH35" s="571"/>
      <c r="BI35" s="571"/>
      <c r="BJ35" s="571"/>
      <c r="BK35" s="571"/>
      <c r="BL35" s="571"/>
      <c r="BM35" s="571"/>
      <c r="BN35" s="846"/>
    </row>
    <row r="36" spans="1:66" ht="21.75" customHeight="1">
      <c r="A36" s="571"/>
      <c r="B36" s="571"/>
      <c r="C36" s="571"/>
      <c r="D36" s="571"/>
      <c r="E36" s="557"/>
      <c r="F36" s="557"/>
      <c r="G36" s="557"/>
      <c r="H36" s="557"/>
      <c r="I36" s="557"/>
      <c r="J36" s="557"/>
      <c r="K36" s="557"/>
      <c r="L36" s="557"/>
      <c r="M36" s="557"/>
      <c r="N36" s="557"/>
      <c r="O36" s="557"/>
      <c r="P36" s="557"/>
      <c r="Q36" s="557"/>
      <c r="R36" s="557"/>
      <c r="S36" s="557"/>
      <c r="T36" s="557"/>
      <c r="U36" s="557"/>
      <c r="V36" s="557"/>
      <c r="W36" s="557"/>
      <c r="X36" s="557"/>
      <c r="Y36" s="557"/>
      <c r="Z36" s="557"/>
      <c r="AA36" s="557"/>
      <c r="AB36" s="557"/>
      <c r="AC36" s="557"/>
      <c r="AD36" s="557"/>
      <c r="AE36" s="557"/>
      <c r="AF36" s="557"/>
      <c r="AG36" s="557"/>
      <c r="AH36" s="557"/>
      <c r="AI36" s="557"/>
      <c r="AJ36" s="557"/>
      <c r="AK36" s="557"/>
      <c r="AL36" s="557"/>
      <c r="AM36" s="557"/>
      <c r="AN36" s="571"/>
      <c r="AO36" s="571"/>
      <c r="AP36" s="571"/>
      <c r="AQ36" s="571"/>
      <c r="AR36" s="571"/>
      <c r="AS36" s="571"/>
      <c r="AT36" s="571"/>
      <c r="AU36" s="571"/>
      <c r="AV36" s="571"/>
      <c r="AW36" s="571"/>
      <c r="AX36" s="571"/>
      <c r="AY36" s="571"/>
      <c r="AZ36" s="571"/>
      <c r="BA36" s="571"/>
      <c r="BB36" s="571"/>
      <c r="BC36" s="571"/>
      <c r="BD36" s="571"/>
      <c r="BE36" s="571"/>
      <c r="BF36" s="571"/>
      <c r="BG36" s="571"/>
      <c r="BH36" s="571"/>
      <c r="BI36" s="571"/>
      <c r="BJ36" s="571"/>
      <c r="BK36" s="571"/>
      <c r="BL36" s="571"/>
      <c r="BM36" s="571"/>
      <c r="BN36" s="847"/>
    </row>
    <row r="37" spans="1:66" ht="12.75">
      <c r="A37" s="557">
        <v>1</v>
      </c>
      <c r="B37" s="557"/>
      <c r="C37" s="557"/>
      <c r="D37" s="557"/>
      <c r="E37" s="557">
        <v>2</v>
      </c>
      <c r="F37" s="557"/>
      <c r="G37" s="557"/>
      <c r="H37" s="557"/>
      <c r="I37" s="557"/>
      <c r="J37" s="557"/>
      <c r="K37" s="557"/>
      <c r="L37" s="557"/>
      <c r="M37" s="557"/>
      <c r="N37" s="557"/>
      <c r="O37" s="557"/>
      <c r="P37" s="557"/>
      <c r="Q37" s="557"/>
      <c r="R37" s="557"/>
      <c r="S37" s="557"/>
      <c r="T37" s="557"/>
      <c r="U37" s="557"/>
      <c r="V37" s="557"/>
      <c r="W37" s="557"/>
      <c r="X37" s="557"/>
      <c r="Y37" s="557"/>
      <c r="Z37" s="557"/>
      <c r="AA37" s="557"/>
      <c r="AB37" s="557"/>
      <c r="AC37" s="557"/>
      <c r="AD37" s="557"/>
      <c r="AE37" s="557"/>
      <c r="AF37" s="557"/>
      <c r="AG37" s="557"/>
      <c r="AH37" s="557"/>
      <c r="AI37" s="557"/>
      <c r="AJ37" s="557"/>
      <c r="AK37" s="557"/>
      <c r="AL37" s="557"/>
      <c r="AM37" s="557"/>
      <c r="AN37" s="557">
        <v>3</v>
      </c>
      <c r="AO37" s="557"/>
      <c r="AP37" s="557"/>
      <c r="AQ37" s="557"/>
      <c r="AR37" s="557"/>
      <c r="AS37" s="557"/>
      <c r="AT37" s="557"/>
      <c r="AU37" s="557"/>
      <c r="AV37" s="557"/>
      <c r="AW37" s="557"/>
      <c r="AX37" s="557"/>
      <c r="AY37" s="557"/>
      <c r="AZ37" s="557"/>
      <c r="BA37" s="557"/>
      <c r="BB37" s="557"/>
      <c r="BC37" s="557"/>
      <c r="BD37" s="557"/>
      <c r="BE37" s="557"/>
      <c r="BF37" s="557">
        <v>4</v>
      </c>
      <c r="BG37" s="557"/>
      <c r="BH37" s="557"/>
      <c r="BI37" s="557"/>
      <c r="BJ37" s="557"/>
      <c r="BK37" s="557"/>
      <c r="BL37" s="557"/>
      <c r="BM37" s="557"/>
      <c r="BN37" s="58">
        <v>5</v>
      </c>
    </row>
    <row r="38" spans="1:66" ht="32.25" customHeight="1">
      <c r="A38" s="786">
        <v>1</v>
      </c>
      <c r="B38" s="786"/>
      <c r="C38" s="786"/>
      <c r="D38" s="786"/>
      <c r="E38" s="881" t="s">
        <v>199</v>
      </c>
      <c r="F38" s="881"/>
      <c r="G38" s="881"/>
      <c r="H38" s="881"/>
      <c r="I38" s="881"/>
      <c r="J38" s="881"/>
      <c r="K38" s="881"/>
      <c r="L38" s="881"/>
      <c r="M38" s="881"/>
      <c r="N38" s="881"/>
      <c r="O38" s="881"/>
      <c r="P38" s="881"/>
      <c r="Q38" s="881"/>
      <c r="R38" s="881"/>
      <c r="S38" s="881"/>
      <c r="T38" s="881"/>
      <c r="U38" s="881"/>
      <c r="V38" s="881"/>
      <c r="W38" s="881"/>
      <c r="X38" s="881"/>
      <c r="Y38" s="881"/>
      <c r="Z38" s="881"/>
      <c r="AA38" s="881"/>
      <c r="AB38" s="881"/>
      <c r="AC38" s="881"/>
      <c r="AD38" s="881"/>
      <c r="AE38" s="881"/>
      <c r="AF38" s="881"/>
      <c r="AG38" s="881"/>
      <c r="AH38" s="881"/>
      <c r="AI38" s="881"/>
      <c r="AJ38" s="881"/>
      <c r="AK38" s="881"/>
      <c r="AL38" s="881"/>
      <c r="AM38" s="881"/>
      <c r="AN38" s="1032"/>
      <c r="AO38" s="1032"/>
      <c r="AP38" s="1032"/>
      <c r="AQ38" s="1032"/>
      <c r="AR38" s="1032"/>
      <c r="AS38" s="1032"/>
      <c r="AT38" s="1032"/>
      <c r="AU38" s="1032"/>
      <c r="AV38" s="1032"/>
      <c r="AW38" s="1032"/>
      <c r="AX38" s="1032"/>
      <c r="AY38" s="1032"/>
      <c r="AZ38" s="1032"/>
      <c r="BA38" s="1032"/>
      <c r="BB38" s="1032"/>
      <c r="BC38" s="1032"/>
      <c r="BD38" s="1032"/>
      <c r="BE38" s="1032"/>
      <c r="BF38" s="786"/>
      <c r="BG38" s="786"/>
      <c r="BH38" s="786"/>
      <c r="BI38" s="786"/>
      <c r="BJ38" s="786"/>
      <c r="BK38" s="786"/>
      <c r="BL38" s="786"/>
      <c r="BM38" s="786"/>
      <c r="BN38" s="70"/>
    </row>
    <row r="39" spans="1:66" s="1" customFormat="1" ht="15.75">
      <c r="A39" s="776"/>
      <c r="B39" s="776"/>
      <c r="C39" s="776"/>
      <c r="D39" s="776"/>
      <c r="E39" s="776" t="s">
        <v>7</v>
      </c>
      <c r="F39" s="776"/>
      <c r="G39" s="776"/>
      <c r="H39" s="776"/>
      <c r="I39" s="776"/>
      <c r="J39" s="776"/>
      <c r="K39" s="776"/>
      <c r="L39" s="776"/>
      <c r="M39" s="776"/>
      <c r="N39" s="776"/>
      <c r="O39" s="776"/>
      <c r="P39" s="776"/>
      <c r="Q39" s="776"/>
      <c r="R39" s="776"/>
      <c r="S39" s="776"/>
      <c r="T39" s="776"/>
      <c r="U39" s="776"/>
      <c r="V39" s="776"/>
      <c r="W39" s="776"/>
      <c r="X39" s="776"/>
      <c r="Y39" s="776"/>
      <c r="Z39" s="776"/>
      <c r="AA39" s="776"/>
      <c r="AB39" s="776"/>
      <c r="AC39" s="776"/>
      <c r="AD39" s="776"/>
      <c r="AE39" s="776"/>
      <c r="AF39" s="776"/>
      <c r="AG39" s="776"/>
      <c r="AH39" s="776"/>
      <c r="AI39" s="776"/>
      <c r="AJ39" s="776"/>
      <c r="AK39" s="776"/>
      <c r="AL39" s="776"/>
      <c r="AM39" s="776"/>
      <c r="AN39" s="1031"/>
      <c r="AO39" s="1031"/>
      <c r="AP39" s="1031"/>
      <c r="AQ39" s="1031"/>
      <c r="AR39" s="1031"/>
      <c r="AS39" s="1031"/>
      <c r="AT39" s="1031"/>
      <c r="AU39" s="1031"/>
      <c r="AV39" s="1031"/>
      <c r="AW39" s="1031"/>
      <c r="AX39" s="1031"/>
      <c r="AY39" s="1031"/>
      <c r="AZ39" s="1031"/>
      <c r="BA39" s="1031"/>
      <c r="BB39" s="1031"/>
      <c r="BC39" s="1031"/>
      <c r="BD39" s="1031"/>
      <c r="BE39" s="1031"/>
      <c r="BF39" s="848" t="s">
        <v>8</v>
      </c>
      <c r="BG39" s="848"/>
      <c r="BH39" s="848"/>
      <c r="BI39" s="848"/>
      <c r="BJ39" s="848"/>
      <c r="BK39" s="848"/>
      <c r="BL39" s="848"/>
      <c r="BM39" s="848"/>
      <c r="BN39" s="100">
        <f>SUM(BN38)</f>
        <v>0</v>
      </c>
    </row>
    <row r="40" s="1" customFormat="1" ht="8.25" customHeight="1"/>
    <row r="42" spans="1:66" ht="15.75">
      <c r="A42" s="55" t="s">
        <v>279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70">
        <f>BN14</f>
        <v>27622</v>
      </c>
      <c r="AU42" s="570"/>
      <c r="AV42" s="570"/>
      <c r="AW42" s="570"/>
      <c r="AX42" s="570"/>
      <c r="AY42" s="570"/>
      <c r="AZ42" s="570"/>
      <c r="BA42" s="570"/>
      <c r="BB42" s="570"/>
      <c r="BC42" s="570"/>
      <c r="BD42" s="570"/>
      <c r="BE42" s="570"/>
      <c r="BF42" s="570"/>
      <c r="BG42" s="570"/>
      <c r="BH42" s="570"/>
      <c r="BI42" s="570"/>
      <c r="BJ42" s="570"/>
      <c r="BK42" s="570"/>
      <c r="BL42" s="570"/>
      <c r="BM42" s="570"/>
      <c r="BN42" s="55" t="s">
        <v>11</v>
      </c>
    </row>
    <row r="43" spans="1:66" ht="15.75">
      <c r="A43" s="55" t="s">
        <v>280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70">
        <f>BN27</f>
        <v>0</v>
      </c>
      <c r="AU43" s="570"/>
      <c r="AV43" s="570"/>
      <c r="AW43" s="570"/>
      <c r="AX43" s="570"/>
      <c r="AY43" s="570"/>
      <c r="AZ43" s="570"/>
      <c r="BA43" s="570"/>
      <c r="BB43" s="570"/>
      <c r="BC43" s="570"/>
      <c r="BD43" s="570"/>
      <c r="BE43" s="570"/>
      <c r="BF43" s="570"/>
      <c r="BG43" s="570"/>
      <c r="BH43" s="570"/>
      <c r="BI43" s="570"/>
      <c r="BJ43" s="570"/>
      <c r="BK43" s="570"/>
      <c r="BL43" s="570"/>
      <c r="BM43" s="570"/>
      <c r="BN43" s="55" t="s">
        <v>11</v>
      </c>
    </row>
    <row r="44" spans="1:66" ht="15.75">
      <c r="A44" s="55" t="s">
        <v>281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70">
        <f>BN39</f>
        <v>0</v>
      </c>
      <c r="AU44" s="570"/>
      <c r="AV44" s="570"/>
      <c r="AW44" s="570"/>
      <c r="AX44" s="570"/>
      <c r="AY44" s="570"/>
      <c r="AZ44" s="570"/>
      <c r="BA44" s="570"/>
      <c r="BB44" s="570"/>
      <c r="BC44" s="570"/>
      <c r="BD44" s="570"/>
      <c r="BE44" s="570"/>
      <c r="BF44" s="570"/>
      <c r="BG44" s="570"/>
      <c r="BH44" s="570"/>
      <c r="BI44" s="570"/>
      <c r="BJ44" s="570"/>
      <c r="BK44" s="570"/>
      <c r="BL44" s="570"/>
      <c r="BM44" s="570"/>
      <c r="BN44" s="55" t="s">
        <v>11</v>
      </c>
    </row>
    <row r="46" spans="1:66" ht="26.25" customHeight="1">
      <c r="A46" s="1033" t="s">
        <v>572</v>
      </c>
      <c r="B46" s="1033"/>
      <c r="C46" s="1033"/>
      <c r="D46" s="1033"/>
      <c r="E46" s="1033"/>
      <c r="F46" s="1033"/>
      <c r="G46" s="1033"/>
      <c r="H46" s="1033"/>
      <c r="I46" s="1033"/>
      <c r="J46" s="1033"/>
      <c r="K46" s="1033"/>
      <c r="L46" s="1033"/>
      <c r="M46" s="1033"/>
      <c r="N46" s="1033"/>
      <c r="O46" s="1033"/>
      <c r="P46" s="1033"/>
      <c r="Q46" s="1033"/>
      <c r="R46" s="1033"/>
      <c r="S46" s="1033"/>
      <c r="T46" s="1033"/>
      <c r="U46" s="1033"/>
      <c r="V46" s="1033"/>
      <c r="W46" s="1033"/>
      <c r="X46" s="1033"/>
      <c r="Y46" s="1033"/>
      <c r="Z46" s="1033"/>
      <c r="AA46" s="1033"/>
      <c r="AB46" s="1033"/>
      <c r="AC46" s="1033"/>
      <c r="AD46" s="1033"/>
      <c r="AE46" s="1033"/>
      <c r="AF46" s="1033"/>
      <c r="AG46" s="1033"/>
      <c r="AH46" s="1033"/>
      <c r="AI46" s="1033"/>
      <c r="AJ46" s="1033"/>
      <c r="AK46" s="1033"/>
      <c r="AL46" s="1033"/>
      <c r="AM46" s="1033"/>
      <c r="AN46" s="1033"/>
      <c r="AO46" s="1033"/>
      <c r="AP46" s="1033"/>
      <c r="AQ46" s="1033"/>
      <c r="AR46" s="1033"/>
      <c r="AS46" s="1033"/>
      <c r="AT46" s="1033"/>
      <c r="AU46" s="1033"/>
      <c r="AV46" s="1033"/>
      <c r="AW46" s="1033"/>
      <c r="AX46" s="1033"/>
      <c r="AY46" s="1033"/>
      <c r="AZ46" s="1033"/>
      <c r="BA46" s="1033"/>
      <c r="BB46" s="1033"/>
      <c r="BC46" s="1033"/>
      <c r="BD46" s="1033"/>
      <c r="BE46" s="1033"/>
      <c r="BF46" s="1033"/>
      <c r="BG46" s="1033"/>
      <c r="BH46" s="1033"/>
      <c r="BI46" s="1033"/>
      <c r="BJ46" s="1033"/>
      <c r="BK46" s="1033"/>
      <c r="BL46" s="1033"/>
      <c r="BM46" s="1033"/>
      <c r="BN46" s="1033"/>
    </row>
    <row r="47" spans="1:66" ht="26.25" customHeight="1">
      <c r="A47" s="567" t="s">
        <v>573</v>
      </c>
      <c r="B47" s="567"/>
      <c r="C47" s="567"/>
      <c r="D47" s="567"/>
      <c r="E47" s="567"/>
      <c r="F47" s="567"/>
      <c r="G47" s="567"/>
      <c r="H47" s="567"/>
      <c r="I47" s="567"/>
      <c r="J47" s="567"/>
      <c r="K47" s="567"/>
      <c r="L47" s="567"/>
      <c r="M47" s="567"/>
      <c r="N47" s="567"/>
      <c r="O47" s="567"/>
      <c r="P47" s="567"/>
      <c r="Q47" s="567"/>
      <c r="R47" s="567"/>
      <c r="S47" s="567"/>
      <c r="T47" s="567"/>
      <c r="U47" s="567"/>
      <c r="V47" s="567"/>
      <c r="W47" s="567"/>
      <c r="X47" s="567"/>
      <c r="Y47" s="567"/>
      <c r="Z47" s="567"/>
      <c r="AA47" s="567"/>
      <c r="AB47" s="567"/>
      <c r="AC47" s="567"/>
      <c r="AD47" s="567"/>
      <c r="AE47" s="567"/>
      <c r="AF47" s="567"/>
      <c r="AG47" s="567"/>
      <c r="AH47" s="567"/>
      <c r="AI47" s="567"/>
      <c r="AJ47" s="567"/>
      <c r="AK47" s="567"/>
      <c r="AL47" s="567"/>
      <c r="AM47" s="567"/>
      <c r="AN47" s="567"/>
      <c r="AO47" s="567"/>
      <c r="AP47" s="567"/>
      <c r="AQ47" s="567"/>
      <c r="AR47" s="567"/>
      <c r="AS47" s="567"/>
      <c r="AT47" s="567"/>
      <c r="AU47" s="567"/>
      <c r="AV47" s="567"/>
      <c r="AW47" s="567"/>
      <c r="AX47" s="567"/>
      <c r="AY47" s="567"/>
      <c r="AZ47" s="567"/>
      <c r="BA47" s="567"/>
      <c r="BB47" s="567"/>
      <c r="BC47" s="567"/>
      <c r="BD47" s="567"/>
      <c r="BE47" s="567"/>
      <c r="BF47" s="567"/>
      <c r="BG47" s="567"/>
      <c r="BH47" s="567"/>
      <c r="BI47" s="567"/>
      <c r="BJ47" s="567"/>
      <c r="BK47" s="567"/>
      <c r="BL47" s="567"/>
      <c r="BM47" s="567"/>
      <c r="BN47" s="567"/>
    </row>
    <row r="48" spans="1:66" ht="12.75">
      <c r="A48" s="567" t="s">
        <v>574</v>
      </c>
      <c r="B48" s="567"/>
      <c r="C48" s="567"/>
      <c r="D48" s="567"/>
      <c r="E48" s="567"/>
      <c r="F48" s="567"/>
      <c r="G48" s="567"/>
      <c r="H48" s="567"/>
      <c r="I48" s="567"/>
      <c r="J48" s="567"/>
      <c r="K48" s="567"/>
      <c r="L48" s="567"/>
      <c r="M48" s="567"/>
      <c r="N48" s="567"/>
      <c r="O48" s="567"/>
      <c r="P48" s="567"/>
      <c r="Q48" s="567"/>
      <c r="R48" s="567"/>
      <c r="S48" s="567"/>
      <c r="T48" s="567"/>
      <c r="U48" s="567"/>
      <c r="V48" s="567"/>
      <c r="W48" s="567"/>
      <c r="X48" s="567"/>
      <c r="Y48" s="567"/>
      <c r="Z48" s="567"/>
      <c r="AA48" s="567"/>
      <c r="AB48" s="567"/>
      <c r="AC48" s="567"/>
      <c r="AD48" s="567"/>
      <c r="AE48" s="567"/>
      <c r="AF48" s="567"/>
      <c r="AG48" s="567"/>
      <c r="AH48" s="567"/>
      <c r="AI48" s="567"/>
      <c r="AJ48" s="567"/>
      <c r="AK48" s="567"/>
      <c r="AL48" s="567"/>
      <c r="AM48" s="567"/>
      <c r="AN48" s="567"/>
      <c r="AO48" s="567"/>
      <c r="AP48" s="567"/>
      <c r="AQ48" s="567"/>
      <c r="AR48" s="567"/>
      <c r="AS48" s="567"/>
      <c r="AT48" s="567"/>
      <c r="AU48" s="567"/>
      <c r="AV48" s="567"/>
      <c r="AW48" s="567"/>
      <c r="AX48" s="567"/>
      <c r="AY48" s="567"/>
      <c r="AZ48" s="567"/>
      <c r="BA48" s="567"/>
      <c r="BB48" s="567"/>
      <c r="BC48" s="567"/>
      <c r="BD48" s="567"/>
      <c r="BE48" s="567"/>
      <c r="BF48" s="567"/>
      <c r="BG48" s="567"/>
      <c r="BH48" s="567"/>
      <c r="BI48" s="567"/>
      <c r="BJ48" s="567"/>
      <c r="BK48" s="567"/>
      <c r="BL48" s="567"/>
      <c r="BM48" s="567"/>
      <c r="BN48" s="567"/>
    </row>
    <row r="49" spans="1:66" ht="12.75">
      <c r="A49" s="567" t="s">
        <v>575</v>
      </c>
      <c r="B49" s="567"/>
      <c r="C49" s="567"/>
      <c r="D49" s="567"/>
      <c r="E49" s="567"/>
      <c r="F49" s="567"/>
      <c r="G49" s="567"/>
      <c r="H49" s="567"/>
      <c r="I49" s="567"/>
      <c r="J49" s="567"/>
      <c r="K49" s="567"/>
      <c r="L49" s="567"/>
      <c r="M49" s="567"/>
      <c r="N49" s="567"/>
      <c r="O49" s="567"/>
      <c r="P49" s="567"/>
      <c r="Q49" s="567"/>
      <c r="R49" s="567"/>
      <c r="S49" s="567"/>
      <c r="T49" s="567"/>
      <c r="U49" s="567"/>
      <c r="V49" s="567"/>
      <c r="W49" s="567"/>
      <c r="X49" s="567"/>
      <c r="Y49" s="567"/>
      <c r="Z49" s="567"/>
      <c r="AA49" s="567"/>
      <c r="AB49" s="567"/>
      <c r="AC49" s="567"/>
      <c r="AD49" s="567"/>
      <c r="AE49" s="567"/>
      <c r="AF49" s="567"/>
      <c r="AG49" s="567"/>
      <c r="AH49" s="567"/>
      <c r="AI49" s="567"/>
      <c r="AJ49" s="567"/>
      <c r="AK49" s="567"/>
      <c r="AL49" s="567"/>
      <c r="AM49" s="567"/>
      <c r="AN49" s="567"/>
      <c r="AO49" s="567"/>
      <c r="AP49" s="567"/>
      <c r="AQ49" s="567"/>
      <c r="AR49" s="567"/>
      <c r="AS49" s="567"/>
      <c r="AT49" s="567"/>
      <c r="AU49" s="567"/>
      <c r="AV49" s="567"/>
      <c r="AW49" s="567"/>
      <c r="AX49" s="567"/>
      <c r="AY49" s="567"/>
      <c r="AZ49" s="567"/>
      <c r="BA49" s="567"/>
      <c r="BB49" s="567"/>
      <c r="BC49" s="567"/>
      <c r="BD49" s="567"/>
      <c r="BE49" s="567"/>
      <c r="BF49" s="567"/>
      <c r="BG49" s="567"/>
      <c r="BH49" s="567"/>
      <c r="BI49" s="567"/>
      <c r="BJ49" s="567"/>
      <c r="BK49" s="567"/>
      <c r="BL49" s="567"/>
      <c r="BM49" s="567"/>
      <c r="BN49" s="567"/>
    </row>
    <row r="50" spans="1:66" ht="12.75">
      <c r="A50" s="567" t="s">
        <v>576</v>
      </c>
      <c r="B50" s="567"/>
      <c r="C50" s="567"/>
      <c r="D50" s="567"/>
      <c r="E50" s="567"/>
      <c r="F50" s="567"/>
      <c r="G50" s="567"/>
      <c r="H50" s="567"/>
      <c r="I50" s="567"/>
      <c r="J50" s="567"/>
      <c r="K50" s="567"/>
      <c r="L50" s="567"/>
      <c r="M50" s="567"/>
      <c r="N50" s="567"/>
      <c r="O50" s="567"/>
      <c r="P50" s="567"/>
      <c r="Q50" s="567"/>
      <c r="R50" s="567"/>
      <c r="S50" s="567"/>
      <c r="T50" s="567"/>
      <c r="U50" s="567"/>
      <c r="V50" s="567"/>
      <c r="W50" s="567"/>
      <c r="X50" s="567"/>
      <c r="Y50" s="567"/>
      <c r="Z50" s="567"/>
      <c r="AA50" s="567"/>
      <c r="AB50" s="567"/>
      <c r="AC50" s="567"/>
      <c r="AD50" s="567"/>
      <c r="AE50" s="567"/>
      <c r="AF50" s="567"/>
      <c r="AG50" s="567"/>
      <c r="AH50" s="567"/>
      <c r="AI50" s="567"/>
      <c r="AJ50" s="567"/>
      <c r="AK50" s="567"/>
      <c r="AL50" s="567"/>
      <c r="AM50" s="567"/>
      <c r="AN50" s="567"/>
      <c r="AO50" s="567"/>
      <c r="AP50" s="567"/>
      <c r="AQ50" s="567"/>
      <c r="AR50" s="567"/>
      <c r="AS50" s="567"/>
      <c r="AT50" s="567"/>
      <c r="AU50" s="567"/>
      <c r="AV50" s="567"/>
      <c r="AW50" s="567"/>
      <c r="AX50" s="567"/>
      <c r="AY50" s="567"/>
      <c r="AZ50" s="567"/>
      <c r="BA50" s="567"/>
      <c r="BB50" s="567"/>
      <c r="BC50" s="567"/>
      <c r="BD50" s="567"/>
      <c r="BE50" s="567"/>
      <c r="BF50" s="567"/>
      <c r="BG50" s="567"/>
      <c r="BH50" s="567"/>
      <c r="BI50" s="567"/>
      <c r="BJ50" s="567"/>
      <c r="BK50" s="567"/>
      <c r="BL50" s="567"/>
      <c r="BM50" s="567"/>
      <c r="BN50" s="567"/>
    </row>
    <row r="51" spans="1:66" ht="12.75">
      <c r="A51" s="567" t="s">
        <v>577</v>
      </c>
      <c r="B51" s="567"/>
      <c r="C51" s="567"/>
      <c r="D51" s="567"/>
      <c r="E51" s="567"/>
      <c r="F51" s="567"/>
      <c r="G51" s="567"/>
      <c r="H51" s="567"/>
      <c r="I51" s="567"/>
      <c r="J51" s="567"/>
      <c r="K51" s="567"/>
      <c r="L51" s="567"/>
      <c r="M51" s="567"/>
      <c r="N51" s="567"/>
      <c r="O51" s="567"/>
      <c r="P51" s="567"/>
      <c r="Q51" s="567"/>
      <c r="R51" s="567"/>
      <c r="S51" s="567"/>
      <c r="T51" s="567"/>
      <c r="U51" s="567"/>
      <c r="V51" s="567"/>
      <c r="W51" s="567"/>
      <c r="X51" s="567"/>
      <c r="Y51" s="567"/>
      <c r="Z51" s="567"/>
      <c r="AA51" s="567"/>
      <c r="AB51" s="567"/>
      <c r="AC51" s="567"/>
      <c r="AD51" s="567"/>
      <c r="AE51" s="567"/>
      <c r="AF51" s="567"/>
      <c r="AG51" s="567"/>
      <c r="AH51" s="567"/>
      <c r="AI51" s="567"/>
      <c r="AJ51" s="567"/>
      <c r="AK51" s="567"/>
      <c r="AL51" s="567"/>
      <c r="AM51" s="567"/>
      <c r="AN51" s="567"/>
      <c r="AO51" s="567"/>
      <c r="AP51" s="567"/>
      <c r="AQ51" s="567"/>
      <c r="AR51" s="567"/>
      <c r="AS51" s="567"/>
      <c r="AT51" s="567"/>
      <c r="AU51" s="567"/>
      <c r="AV51" s="567"/>
      <c r="AW51" s="567"/>
      <c r="AX51" s="567"/>
      <c r="AY51" s="567"/>
      <c r="AZ51" s="567"/>
      <c r="BA51" s="567"/>
      <c r="BB51" s="567"/>
      <c r="BC51" s="567"/>
      <c r="BD51" s="567"/>
      <c r="BE51" s="567"/>
      <c r="BF51" s="567"/>
      <c r="BG51" s="567"/>
      <c r="BH51" s="567"/>
      <c r="BI51" s="567"/>
      <c r="BJ51" s="567"/>
      <c r="BK51" s="567"/>
      <c r="BL51" s="567"/>
      <c r="BM51" s="567"/>
      <c r="BN51" s="567"/>
    </row>
    <row r="52" spans="1:66" ht="12.75">
      <c r="A52" s="567" t="s">
        <v>578</v>
      </c>
      <c r="B52" s="567"/>
      <c r="C52" s="567"/>
      <c r="D52" s="567"/>
      <c r="E52" s="567"/>
      <c r="F52" s="567"/>
      <c r="G52" s="567"/>
      <c r="H52" s="567"/>
      <c r="I52" s="567"/>
      <c r="J52" s="567"/>
      <c r="K52" s="567"/>
      <c r="L52" s="567"/>
      <c r="M52" s="567"/>
      <c r="N52" s="567"/>
      <c r="O52" s="567"/>
      <c r="P52" s="567"/>
      <c r="Q52" s="567"/>
      <c r="R52" s="567"/>
      <c r="S52" s="567"/>
      <c r="T52" s="567"/>
      <c r="U52" s="567"/>
      <c r="V52" s="567"/>
      <c r="W52" s="567"/>
      <c r="X52" s="567"/>
      <c r="Y52" s="567"/>
      <c r="Z52" s="567"/>
      <c r="AA52" s="567"/>
      <c r="AB52" s="567"/>
      <c r="AC52" s="567"/>
      <c r="AD52" s="567"/>
      <c r="AE52" s="567"/>
      <c r="AF52" s="567"/>
      <c r="AG52" s="567"/>
      <c r="AH52" s="567"/>
      <c r="AI52" s="567"/>
      <c r="AJ52" s="567"/>
      <c r="AK52" s="567"/>
      <c r="AL52" s="567"/>
      <c r="AM52" s="567"/>
      <c r="AN52" s="567"/>
      <c r="AO52" s="567"/>
      <c r="AP52" s="567"/>
      <c r="AQ52" s="567"/>
      <c r="AR52" s="567"/>
      <c r="AS52" s="567"/>
      <c r="AT52" s="567"/>
      <c r="AU52" s="567"/>
      <c r="AV52" s="567"/>
      <c r="AW52" s="567"/>
      <c r="AX52" s="567"/>
      <c r="AY52" s="567"/>
      <c r="AZ52" s="567"/>
      <c r="BA52" s="567"/>
      <c r="BB52" s="567"/>
      <c r="BC52" s="567"/>
      <c r="BD52" s="567"/>
      <c r="BE52" s="567"/>
      <c r="BF52" s="567"/>
      <c r="BG52" s="567"/>
      <c r="BH52" s="567"/>
      <c r="BI52" s="567"/>
      <c r="BJ52" s="567"/>
      <c r="BK52" s="567"/>
      <c r="BL52" s="567"/>
      <c r="BM52" s="567"/>
      <c r="BN52" s="567"/>
    </row>
    <row r="53" spans="1:66" ht="12.75">
      <c r="A53" s="567"/>
      <c r="B53" s="567"/>
      <c r="C53" s="567"/>
      <c r="D53" s="567"/>
      <c r="E53" s="567"/>
      <c r="F53" s="567"/>
      <c r="G53" s="567"/>
      <c r="H53" s="567"/>
      <c r="I53" s="567"/>
      <c r="J53" s="567"/>
      <c r="K53" s="567"/>
      <c r="L53" s="567"/>
      <c r="M53" s="567"/>
      <c r="N53" s="567"/>
      <c r="O53" s="567"/>
      <c r="P53" s="567"/>
      <c r="Q53" s="567"/>
      <c r="R53" s="567"/>
      <c r="S53" s="567"/>
      <c r="T53" s="567"/>
      <c r="U53" s="567"/>
      <c r="V53" s="567"/>
      <c r="W53" s="567"/>
      <c r="X53" s="567"/>
      <c r="Y53" s="567"/>
      <c r="Z53" s="567"/>
      <c r="AA53" s="567"/>
      <c r="AB53" s="567"/>
      <c r="AC53" s="567"/>
      <c r="AD53" s="567"/>
      <c r="AE53" s="567"/>
      <c r="AF53" s="567"/>
      <c r="AG53" s="567"/>
      <c r="AH53" s="567"/>
      <c r="AI53" s="567"/>
      <c r="AJ53" s="567"/>
      <c r="AK53" s="567"/>
      <c r="AL53" s="567"/>
      <c r="AM53" s="567"/>
      <c r="AN53" s="567"/>
      <c r="AO53" s="567"/>
      <c r="AP53" s="567"/>
      <c r="AQ53" s="567"/>
      <c r="AR53" s="567"/>
      <c r="AS53" s="567"/>
      <c r="AT53" s="567"/>
      <c r="AU53" s="567"/>
      <c r="AV53" s="567"/>
      <c r="AW53" s="567"/>
      <c r="AX53" s="567"/>
      <c r="AY53" s="567"/>
      <c r="AZ53" s="567"/>
      <c r="BA53" s="567"/>
      <c r="BB53" s="567"/>
      <c r="BC53" s="567"/>
      <c r="BD53" s="567"/>
      <c r="BE53" s="567"/>
      <c r="BF53" s="567"/>
      <c r="BG53" s="567"/>
      <c r="BH53" s="567"/>
      <c r="BI53" s="567"/>
      <c r="BJ53" s="567"/>
      <c r="BK53" s="567"/>
      <c r="BL53" s="567"/>
      <c r="BM53" s="567"/>
      <c r="BN53" s="567"/>
    </row>
    <row r="54" spans="1:66" ht="12.75">
      <c r="A54" s="567"/>
      <c r="B54" s="567"/>
      <c r="C54" s="567"/>
      <c r="D54" s="567"/>
      <c r="E54" s="567"/>
      <c r="F54" s="567"/>
      <c r="G54" s="567"/>
      <c r="H54" s="567"/>
      <c r="I54" s="567"/>
      <c r="J54" s="567"/>
      <c r="K54" s="567"/>
      <c r="L54" s="567"/>
      <c r="M54" s="567"/>
      <c r="N54" s="567"/>
      <c r="O54" s="567"/>
      <c r="P54" s="567"/>
      <c r="Q54" s="567"/>
      <c r="R54" s="567"/>
      <c r="S54" s="567"/>
      <c r="T54" s="567"/>
      <c r="U54" s="567"/>
      <c r="V54" s="567"/>
      <c r="W54" s="567"/>
      <c r="X54" s="567"/>
      <c r="Y54" s="567"/>
      <c r="Z54" s="567"/>
      <c r="AA54" s="567"/>
      <c r="AB54" s="567"/>
      <c r="AC54" s="567"/>
      <c r="AD54" s="567"/>
      <c r="AE54" s="567"/>
      <c r="AF54" s="567"/>
      <c r="AG54" s="567"/>
      <c r="AH54" s="567"/>
      <c r="AI54" s="567"/>
      <c r="AJ54" s="567"/>
      <c r="AK54" s="567"/>
      <c r="AL54" s="567"/>
      <c r="AM54" s="567"/>
      <c r="AN54" s="567"/>
      <c r="AO54" s="567"/>
      <c r="AP54" s="567"/>
      <c r="AQ54" s="567"/>
      <c r="AR54" s="567"/>
      <c r="AS54" s="567"/>
      <c r="AT54" s="567"/>
      <c r="AU54" s="567"/>
      <c r="AV54" s="567"/>
      <c r="AW54" s="567"/>
      <c r="AX54" s="567"/>
      <c r="AY54" s="567"/>
      <c r="AZ54" s="567"/>
      <c r="BA54" s="567"/>
      <c r="BB54" s="567"/>
      <c r="BC54" s="567"/>
      <c r="BD54" s="567"/>
      <c r="BE54" s="567"/>
      <c r="BF54" s="567"/>
      <c r="BG54" s="567"/>
      <c r="BH54" s="567"/>
      <c r="BI54" s="567"/>
      <c r="BJ54" s="567"/>
      <c r="BK54" s="567"/>
      <c r="BL54" s="567"/>
      <c r="BM54" s="567"/>
      <c r="BN54" s="567"/>
    </row>
  </sheetData>
  <sheetProtection/>
  <mergeCells count="78">
    <mergeCell ref="A52:BN52"/>
    <mergeCell ref="A53:BN53"/>
    <mergeCell ref="A54:BN54"/>
    <mergeCell ref="AT44:BM44"/>
    <mergeCell ref="A46:BN46"/>
    <mergeCell ref="A47:BN47"/>
    <mergeCell ref="A48:BN48"/>
    <mergeCell ref="A49:BN49"/>
    <mergeCell ref="A51:BN51"/>
    <mergeCell ref="A50:BN50"/>
    <mergeCell ref="A39:D39"/>
    <mergeCell ref="E39:AM39"/>
    <mergeCell ref="AN39:BE39"/>
    <mergeCell ref="BF39:BM39"/>
    <mergeCell ref="AT42:BM42"/>
    <mergeCell ref="AT43:BM43"/>
    <mergeCell ref="A37:D37"/>
    <mergeCell ref="E37:AM37"/>
    <mergeCell ref="AN37:BE37"/>
    <mergeCell ref="BF37:BM37"/>
    <mergeCell ref="A38:D38"/>
    <mergeCell ref="E38:AM38"/>
    <mergeCell ref="AN38:BE38"/>
    <mergeCell ref="BF38:BM38"/>
    <mergeCell ref="S29:BN29"/>
    <mergeCell ref="AH31:BN31"/>
    <mergeCell ref="A33:D36"/>
    <mergeCell ref="E33:AM36"/>
    <mergeCell ref="AN33:BE36"/>
    <mergeCell ref="BF33:BM36"/>
    <mergeCell ref="BN33:BN36"/>
    <mergeCell ref="A26:D26"/>
    <mergeCell ref="E26:AM26"/>
    <mergeCell ref="AN26:BE26"/>
    <mergeCell ref="BF26:BM26"/>
    <mergeCell ref="A27:D27"/>
    <mergeCell ref="E27:AM27"/>
    <mergeCell ref="AN27:BE27"/>
    <mergeCell ref="BF27:BM27"/>
    <mergeCell ref="A24:D24"/>
    <mergeCell ref="E24:AM24"/>
    <mergeCell ref="AN24:BE24"/>
    <mergeCell ref="BF24:BM24"/>
    <mergeCell ref="A25:D25"/>
    <mergeCell ref="E25:AM25"/>
    <mergeCell ref="AN25:BE25"/>
    <mergeCell ref="BF25:BM25"/>
    <mergeCell ref="S16:BN16"/>
    <mergeCell ref="AH18:BN18"/>
    <mergeCell ref="A20:D23"/>
    <mergeCell ref="E20:AM23"/>
    <mergeCell ref="AN20:BE23"/>
    <mergeCell ref="BF20:BM23"/>
    <mergeCell ref="BN20:BN23"/>
    <mergeCell ref="A13:D13"/>
    <mergeCell ref="E13:AM13"/>
    <mergeCell ref="AN13:BE13"/>
    <mergeCell ref="BF13:BM13"/>
    <mergeCell ref="A14:D14"/>
    <mergeCell ref="E14:AM14"/>
    <mergeCell ref="AN14:BE14"/>
    <mergeCell ref="BF14:BM14"/>
    <mergeCell ref="A11:D11"/>
    <mergeCell ref="E11:AM11"/>
    <mergeCell ref="AN11:BE11"/>
    <mergeCell ref="BF11:BM11"/>
    <mergeCell ref="A12:D12"/>
    <mergeCell ref="E12:AM12"/>
    <mergeCell ref="AN12:BE12"/>
    <mergeCell ref="BF12:BM12"/>
    <mergeCell ref="A2:BN2"/>
    <mergeCell ref="S4:BN4"/>
    <mergeCell ref="AH5:BN5"/>
    <mergeCell ref="A7:D10"/>
    <mergeCell ref="E7:AM10"/>
    <mergeCell ref="AN7:BE10"/>
    <mergeCell ref="BF7:BM10"/>
    <mergeCell ref="BN7:BN10"/>
  </mergeCells>
  <printOptions horizontalCentered="1"/>
  <pageMargins left="0.984251968503937" right="0.3937007874015748" top="0.5905511811023623" bottom="0.3937007874015748" header="0" footer="0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</sheetPr>
  <dimension ref="A1:BN149"/>
  <sheetViews>
    <sheetView view="pageBreakPreview" zoomScaleSheetLayoutView="100" workbookViewId="0" topLeftCell="A1">
      <selection activeCell="BN16" sqref="BN16"/>
    </sheetView>
  </sheetViews>
  <sheetFormatPr defaultColWidth="1.12109375" defaultRowHeight="12.75"/>
  <cols>
    <col min="1" max="1" width="1.12109375" style="10" customWidth="1"/>
    <col min="2" max="2" width="2.125" style="10" customWidth="1"/>
    <col min="3" max="16" width="1.12109375" style="10" customWidth="1"/>
    <col min="17" max="17" width="2.375" style="10" customWidth="1"/>
    <col min="18" max="39" width="1.12109375" style="10" customWidth="1"/>
    <col min="40" max="40" width="1.12109375" style="10" hidden="1" customWidth="1"/>
    <col min="41" max="41" width="1.12109375" style="10" customWidth="1"/>
    <col min="42" max="42" width="2.00390625" style="10" customWidth="1"/>
    <col min="43" max="54" width="1.12109375" style="10" customWidth="1"/>
    <col min="55" max="55" width="2.375" style="10" customWidth="1"/>
    <col min="56" max="60" width="1.12109375" style="10" customWidth="1"/>
    <col min="61" max="61" width="0.2421875" style="10" customWidth="1"/>
    <col min="62" max="65" width="1.12109375" style="10" customWidth="1"/>
    <col min="66" max="66" width="16.125" style="10" customWidth="1"/>
    <col min="67" max="67" width="1.875" style="10" bestFit="1" customWidth="1"/>
    <col min="68" max="16384" width="1.12109375" style="10" customWidth="1"/>
  </cols>
  <sheetData>
    <row r="1" ht="12.75">
      <c r="BN1" s="68" t="s">
        <v>498</v>
      </c>
    </row>
    <row r="2" spans="1:66" ht="15.75">
      <c r="A2" s="561" t="s">
        <v>675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561"/>
      <c r="AM2" s="561"/>
      <c r="AN2" s="561"/>
      <c r="AO2" s="561"/>
      <c r="AP2" s="561"/>
      <c r="AQ2" s="561"/>
      <c r="AR2" s="561"/>
      <c r="AS2" s="561"/>
      <c r="AT2" s="561"/>
      <c r="AU2" s="561"/>
      <c r="AV2" s="561"/>
      <c r="AW2" s="561"/>
      <c r="AX2" s="561"/>
      <c r="AY2" s="561"/>
      <c r="AZ2" s="561"/>
      <c r="BA2" s="561"/>
      <c r="BB2" s="561"/>
      <c r="BC2" s="561"/>
      <c r="BD2" s="561"/>
      <c r="BE2" s="561"/>
      <c r="BF2" s="561"/>
      <c r="BG2" s="561"/>
      <c r="BH2" s="561"/>
      <c r="BI2" s="561"/>
      <c r="BJ2" s="561"/>
      <c r="BK2" s="561"/>
      <c r="BL2" s="561"/>
      <c r="BM2" s="561"/>
      <c r="BN2" s="561"/>
    </row>
    <row r="3" spans="1:66" s="6" customFormat="1" ht="49.5" customHeight="1">
      <c r="A3" s="561" t="s">
        <v>674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1"/>
      <c r="AC3" s="561"/>
      <c r="AD3" s="561"/>
      <c r="AE3" s="561"/>
      <c r="AF3" s="561"/>
      <c r="AG3" s="561"/>
      <c r="AH3" s="561"/>
      <c r="AI3" s="561"/>
      <c r="AJ3" s="561"/>
      <c r="AK3" s="561"/>
      <c r="AL3" s="561"/>
      <c r="AM3" s="561"/>
      <c r="AN3" s="561"/>
      <c r="AO3" s="561"/>
      <c r="AP3" s="561"/>
      <c r="AQ3" s="561"/>
      <c r="AR3" s="561"/>
      <c r="AS3" s="561"/>
      <c r="AT3" s="561"/>
      <c r="AU3" s="561"/>
      <c r="AV3" s="561"/>
      <c r="AW3" s="561"/>
      <c r="AX3" s="561"/>
      <c r="AY3" s="561"/>
      <c r="AZ3" s="561"/>
      <c r="BA3" s="561"/>
      <c r="BB3" s="561"/>
      <c r="BC3" s="561"/>
      <c r="BD3" s="561"/>
      <c r="BE3" s="561"/>
      <c r="BF3" s="561"/>
      <c r="BG3" s="561"/>
      <c r="BH3" s="561"/>
      <c r="BI3" s="561"/>
      <c r="BJ3" s="561"/>
      <c r="BK3" s="561"/>
      <c r="BL3" s="561"/>
      <c r="BM3" s="561"/>
      <c r="BN3" s="561"/>
    </row>
    <row r="4" spans="1:66" s="6" customFormat="1" ht="9.75" customHeight="1">
      <c r="A4" s="569"/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569"/>
      <c r="S4" s="569"/>
      <c r="T4" s="569"/>
      <c r="U4" s="569"/>
      <c r="V4" s="569"/>
      <c r="W4" s="569"/>
      <c r="X4" s="569"/>
      <c r="Y4" s="569"/>
      <c r="Z4" s="569"/>
      <c r="AA4" s="569"/>
      <c r="AB4" s="569"/>
      <c r="AC4" s="569"/>
      <c r="AD4" s="569"/>
      <c r="AE4" s="569"/>
      <c r="AF4" s="569"/>
      <c r="AG4" s="569"/>
      <c r="AH4" s="569"/>
      <c r="AI4" s="569"/>
      <c r="AJ4" s="569"/>
      <c r="AK4" s="569"/>
      <c r="AL4" s="569"/>
      <c r="AM4" s="569"/>
      <c r="AN4" s="569"/>
      <c r="AO4" s="569"/>
      <c r="AP4" s="569"/>
      <c r="AQ4" s="569"/>
      <c r="AR4" s="569"/>
      <c r="AS4" s="569"/>
      <c r="AT4" s="569"/>
      <c r="AU4" s="569"/>
      <c r="AV4" s="569"/>
      <c r="AW4" s="569"/>
      <c r="AX4" s="569"/>
      <c r="AY4" s="569"/>
      <c r="AZ4" s="569"/>
      <c r="BA4" s="569"/>
      <c r="BB4" s="569"/>
      <c r="BC4" s="569"/>
      <c r="BD4" s="569"/>
      <c r="BE4" s="569"/>
      <c r="BF4" s="569"/>
      <c r="BG4" s="569"/>
      <c r="BH4" s="569"/>
      <c r="BI4" s="569"/>
      <c r="BJ4" s="569"/>
      <c r="BK4" s="569"/>
      <c r="BL4" s="569"/>
      <c r="BM4" s="569"/>
      <c r="BN4" s="569"/>
    </row>
    <row r="5" spans="1:66" s="6" customFormat="1" ht="15.75">
      <c r="A5" s="6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780" t="s">
        <v>73</v>
      </c>
      <c r="T5" s="780"/>
      <c r="U5" s="780"/>
      <c r="V5" s="780"/>
      <c r="W5" s="780"/>
      <c r="X5" s="780"/>
      <c r="Y5" s="780"/>
      <c r="Z5" s="780"/>
      <c r="AA5" s="780"/>
      <c r="AB5" s="780"/>
      <c r="AC5" s="780"/>
      <c r="AD5" s="780"/>
      <c r="AE5" s="780"/>
      <c r="AF5" s="780"/>
      <c r="AG5" s="780"/>
      <c r="AH5" s="780"/>
      <c r="AI5" s="780"/>
      <c r="AJ5" s="780"/>
      <c r="AK5" s="780"/>
      <c r="AL5" s="780"/>
      <c r="AM5" s="780"/>
      <c r="AN5" s="780"/>
      <c r="AO5" s="780"/>
      <c r="AP5" s="780"/>
      <c r="AQ5" s="780"/>
      <c r="AR5" s="780"/>
      <c r="AS5" s="780"/>
      <c r="AT5" s="780"/>
      <c r="AU5" s="780"/>
      <c r="AV5" s="780"/>
      <c r="AW5" s="780"/>
      <c r="AX5" s="780"/>
      <c r="AY5" s="780"/>
      <c r="AZ5" s="780"/>
      <c r="BA5" s="780"/>
      <c r="BB5" s="780"/>
      <c r="BC5" s="780"/>
      <c r="BD5" s="780"/>
      <c r="BE5" s="780"/>
      <c r="BF5" s="780"/>
      <c r="BG5" s="780"/>
      <c r="BH5" s="780"/>
      <c r="BI5" s="780"/>
      <c r="BJ5" s="780"/>
      <c r="BK5" s="780"/>
      <c r="BL5" s="780"/>
      <c r="BM5" s="780"/>
      <c r="BN5" s="780"/>
    </row>
    <row r="6" spans="1:66" s="9" customFormat="1" ht="21" customHeight="1">
      <c r="A6" s="6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62" t="s">
        <v>74</v>
      </c>
      <c r="AI6" s="562"/>
      <c r="AJ6" s="562"/>
      <c r="AK6" s="562"/>
      <c r="AL6" s="562"/>
      <c r="AM6" s="562"/>
      <c r="AN6" s="562"/>
      <c r="AO6" s="562"/>
      <c r="AP6" s="562"/>
      <c r="AQ6" s="562"/>
      <c r="AR6" s="562"/>
      <c r="AS6" s="562"/>
      <c r="AT6" s="562"/>
      <c r="AU6" s="562"/>
      <c r="AV6" s="562"/>
      <c r="AW6" s="562"/>
      <c r="AX6" s="562"/>
      <c r="AY6" s="562"/>
      <c r="AZ6" s="562"/>
      <c r="BA6" s="562"/>
      <c r="BB6" s="562"/>
      <c r="BC6" s="562"/>
      <c r="BD6" s="562"/>
      <c r="BE6" s="562"/>
      <c r="BF6" s="562"/>
      <c r="BG6" s="562"/>
      <c r="BH6" s="562"/>
      <c r="BI6" s="562"/>
      <c r="BJ6" s="562"/>
      <c r="BK6" s="562"/>
      <c r="BL6" s="562"/>
      <c r="BM6" s="562"/>
      <c r="BN6" s="562"/>
    </row>
    <row r="7" spans="1:66" s="9" customFormat="1" ht="7.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</row>
    <row r="8" spans="1:66" ht="12.75">
      <c r="A8" s="13" t="s">
        <v>4</v>
      </c>
      <c r="B8" s="14"/>
      <c r="C8" s="14"/>
      <c r="D8" s="15"/>
      <c r="E8" s="461" t="s">
        <v>9</v>
      </c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462"/>
      <c r="U8" s="462"/>
      <c r="V8" s="462"/>
      <c r="W8" s="462"/>
      <c r="X8" s="462"/>
      <c r="Y8" s="462"/>
      <c r="Z8" s="462"/>
      <c r="AA8" s="462"/>
      <c r="AB8" s="462"/>
      <c r="AC8" s="462"/>
      <c r="AD8" s="462"/>
      <c r="AE8" s="462"/>
      <c r="AF8" s="462"/>
      <c r="AG8" s="462"/>
      <c r="AH8" s="462"/>
      <c r="AI8" s="462"/>
      <c r="AJ8" s="462"/>
      <c r="AK8" s="462"/>
      <c r="AL8" s="462"/>
      <c r="AM8" s="462"/>
      <c r="AN8" s="462"/>
      <c r="AO8" s="462"/>
      <c r="AP8" s="462"/>
      <c r="AQ8" s="462"/>
      <c r="AR8" s="463"/>
      <c r="AS8" s="461" t="s">
        <v>12</v>
      </c>
      <c r="AT8" s="462"/>
      <c r="AU8" s="462"/>
      <c r="AV8" s="462"/>
      <c r="AW8" s="462"/>
      <c r="AX8" s="462"/>
      <c r="AY8" s="462"/>
      <c r="AZ8" s="462"/>
      <c r="BA8" s="462"/>
      <c r="BB8" s="463"/>
      <c r="BC8" s="461" t="s">
        <v>59</v>
      </c>
      <c r="BD8" s="462"/>
      <c r="BE8" s="462"/>
      <c r="BF8" s="462"/>
      <c r="BG8" s="462"/>
      <c r="BH8" s="462"/>
      <c r="BI8" s="462"/>
      <c r="BJ8" s="462"/>
      <c r="BK8" s="462"/>
      <c r="BL8" s="462"/>
      <c r="BM8" s="463"/>
      <c r="BN8" s="101" t="s">
        <v>15</v>
      </c>
    </row>
    <row r="9" spans="1:66" ht="12.75">
      <c r="A9" s="577" t="s">
        <v>5</v>
      </c>
      <c r="B9" s="578"/>
      <c r="C9" s="578"/>
      <c r="D9" s="579"/>
      <c r="E9" s="577"/>
      <c r="F9" s="578"/>
      <c r="G9" s="578"/>
      <c r="H9" s="578"/>
      <c r="I9" s="578"/>
      <c r="J9" s="578"/>
      <c r="K9" s="578"/>
      <c r="L9" s="578"/>
      <c r="M9" s="578"/>
      <c r="N9" s="578"/>
      <c r="O9" s="578"/>
      <c r="P9" s="578"/>
      <c r="Q9" s="578"/>
      <c r="R9" s="578"/>
      <c r="S9" s="578"/>
      <c r="T9" s="578"/>
      <c r="U9" s="578"/>
      <c r="V9" s="578"/>
      <c r="W9" s="578"/>
      <c r="X9" s="578"/>
      <c r="Y9" s="578"/>
      <c r="Z9" s="578"/>
      <c r="AA9" s="578"/>
      <c r="AB9" s="578"/>
      <c r="AC9" s="578"/>
      <c r="AD9" s="578"/>
      <c r="AE9" s="578"/>
      <c r="AF9" s="578"/>
      <c r="AG9" s="578"/>
      <c r="AH9" s="578"/>
      <c r="AI9" s="578"/>
      <c r="AJ9" s="578"/>
      <c r="AK9" s="578"/>
      <c r="AL9" s="578"/>
      <c r="AM9" s="578"/>
      <c r="AN9" s="578"/>
      <c r="AO9" s="578"/>
      <c r="AP9" s="578"/>
      <c r="AQ9" s="578"/>
      <c r="AR9" s="579"/>
      <c r="AS9" s="577"/>
      <c r="AT9" s="578"/>
      <c r="AU9" s="578"/>
      <c r="AV9" s="578"/>
      <c r="AW9" s="578"/>
      <c r="AX9" s="578"/>
      <c r="AY9" s="578"/>
      <c r="AZ9" s="578"/>
      <c r="BA9" s="578"/>
      <c r="BB9" s="579"/>
      <c r="BC9" s="577" t="s">
        <v>60</v>
      </c>
      <c r="BD9" s="578"/>
      <c r="BE9" s="578"/>
      <c r="BF9" s="578"/>
      <c r="BG9" s="578"/>
      <c r="BH9" s="578"/>
      <c r="BI9" s="578"/>
      <c r="BJ9" s="578"/>
      <c r="BK9" s="578"/>
      <c r="BL9" s="578"/>
      <c r="BM9" s="579"/>
      <c r="BN9" s="102" t="s">
        <v>66</v>
      </c>
    </row>
    <row r="10" spans="1:66" ht="12.75">
      <c r="A10" s="574"/>
      <c r="B10" s="575"/>
      <c r="C10" s="575"/>
      <c r="D10" s="576"/>
      <c r="E10" s="574"/>
      <c r="F10" s="575"/>
      <c r="G10" s="575"/>
      <c r="H10" s="575"/>
      <c r="I10" s="575"/>
      <c r="J10" s="575"/>
      <c r="K10" s="575"/>
      <c r="L10" s="575"/>
      <c r="M10" s="575"/>
      <c r="N10" s="575"/>
      <c r="O10" s="575"/>
      <c r="P10" s="575"/>
      <c r="Q10" s="575"/>
      <c r="R10" s="575"/>
      <c r="S10" s="575"/>
      <c r="T10" s="575"/>
      <c r="U10" s="575"/>
      <c r="V10" s="575"/>
      <c r="W10" s="575"/>
      <c r="X10" s="575"/>
      <c r="Y10" s="575"/>
      <c r="Z10" s="575"/>
      <c r="AA10" s="575"/>
      <c r="AB10" s="575"/>
      <c r="AC10" s="575"/>
      <c r="AD10" s="575"/>
      <c r="AE10" s="575"/>
      <c r="AF10" s="575"/>
      <c r="AG10" s="575"/>
      <c r="AH10" s="575"/>
      <c r="AI10" s="575"/>
      <c r="AJ10" s="575"/>
      <c r="AK10" s="575"/>
      <c r="AL10" s="575"/>
      <c r="AM10" s="575"/>
      <c r="AN10" s="575"/>
      <c r="AO10" s="575"/>
      <c r="AP10" s="575"/>
      <c r="AQ10" s="575"/>
      <c r="AR10" s="576"/>
      <c r="AS10" s="574"/>
      <c r="AT10" s="575"/>
      <c r="AU10" s="575"/>
      <c r="AV10" s="575"/>
      <c r="AW10" s="575"/>
      <c r="AX10" s="575"/>
      <c r="AY10" s="575"/>
      <c r="AZ10" s="575"/>
      <c r="BA10" s="575"/>
      <c r="BB10" s="576"/>
      <c r="BC10" s="574" t="s">
        <v>11</v>
      </c>
      <c r="BD10" s="575"/>
      <c r="BE10" s="575"/>
      <c r="BF10" s="575"/>
      <c r="BG10" s="575"/>
      <c r="BH10" s="575"/>
      <c r="BI10" s="575"/>
      <c r="BJ10" s="575"/>
      <c r="BK10" s="575"/>
      <c r="BL10" s="575"/>
      <c r="BM10" s="576"/>
      <c r="BN10" s="103"/>
    </row>
    <row r="11" spans="1:66" ht="12.75">
      <c r="A11" s="553">
        <v>1</v>
      </c>
      <c r="B11" s="554"/>
      <c r="C11" s="554"/>
      <c r="D11" s="555"/>
      <c r="E11" s="553">
        <v>2</v>
      </c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4"/>
      <c r="AC11" s="554"/>
      <c r="AD11" s="554"/>
      <c r="AE11" s="554"/>
      <c r="AF11" s="554"/>
      <c r="AG11" s="554"/>
      <c r="AH11" s="554"/>
      <c r="AI11" s="554"/>
      <c r="AJ11" s="554"/>
      <c r="AK11" s="554"/>
      <c r="AL11" s="554"/>
      <c r="AM11" s="554"/>
      <c r="AN11" s="554"/>
      <c r="AO11" s="554"/>
      <c r="AP11" s="554"/>
      <c r="AQ11" s="554"/>
      <c r="AR11" s="555"/>
      <c r="AS11" s="553">
        <v>3</v>
      </c>
      <c r="AT11" s="554"/>
      <c r="AU11" s="554"/>
      <c r="AV11" s="554"/>
      <c r="AW11" s="554"/>
      <c r="AX11" s="554"/>
      <c r="AY11" s="554"/>
      <c r="AZ11" s="554"/>
      <c r="BA11" s="554"/>
      <c r="BB11" s="555"/>
      <c r="BC11" s="553">
        <v>4</v>
      </c>
      <c r="BD11" s="554"/>
      <c r="BE11" s="554"/>
      <c r="BF11" s="554"/>
      <c r="BG11" s="554"/>
      <c r="BH11" s="554"/>
      <c r="BI11" s="554"/>
      <c r="BJ11" s="554"/>
      <c r="BK11" s="554"/>
      <c r="BL11" s="554"/>
      <c r="BM11" s="555"/>
      <c r="BN11" s="69">
        <v>5</v>
      </c>
    </row>
    <row r="12" spans="1:66" s="60" customFormat="1" ht="15.75">
      <c r="A12" s="1062"/>
      <c r="B12" s="1063"/>
      <c r="C12" s="1063"/>
      <c r="D12" s="1064"/>
      <c r="E12" s="601" t="s">
        <v>431</v>
      </c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2"/>
      <c r="R12" s="562"/>
      <c r="S12" s="562"/>
      <c r="T12" s="562"/>
      <c r="U12" s="562"/>
      <c r="V12" s="562"/>
      <c r="W12" s="562"/>
      <c r="X12" s="562"/>
      <c r="Y12" s="562"/>
      <c r="Z12" s="562"/>
      <c r="AA12" s="562"/>
      <c r="AB12" s="562"/>
      <c r="AC12" s="562"/>
      <c r="AD12" s="562"/>
      <c r="AE12" s="562"/>
      <c r="AF12" s="562"/>
      <c r="AG12" s="562"/>
      <c r="AH12" s="562"/>
      <c r="AI12" s="562"/>
      <c r="AJ12" s="562"/>
      <c r="AK12" s="562"/>
      <c r="AL12" s="562"/>
      <c r="AM12" s="562"/>
      <c r="AN12" s="562"/>
      <c r="AO12" s="562"/>
      <c r="AP12" s="562"/>
      <c r="AQ12" s="562"/>
      <c r="AR12" s="602"/>
      <c r="AS12" s="606"/>
      <c r="AT12" s="545"/>
      <c r="AU12" s="545"/>
      <c r="AV12" s="545"/>
      <c r="AW12" s="545"/>
      <c r="AX12" s="545"/>
      <c r="AY12" s="545"/>
      <c r="AZ12" s="545"/>
      <c r="BA12" s="545"/>
      <c r="BB12" s="607"/>
      <c r="BC12" s="817"/>
      <c r="BD12" s="896"/>
      <c r="BE12" s="896"/>
      <c r="BF12" s="896"/>
      <c r="BG12" s="896"/>
      <c r="BH12" s="896"/>
      <c r="BI12" s="896"/>
      <c r="BJ12" s="896"/>
      <c r="BK12" s="896"/>
      <c r="BL12" s="896"/>
      <c r="BM12" s="818"/>
      <c r="BN12" s="105">
        <f>SUM(BN13:BN17)</f>
        <v>298750</v>
      </c>
    </row>
    <row r="13" spans="1:66" ht="15.75">
      <c r="A13" s="699">
        <v>1</v>
      </c>
      <c r="B13" s="700"/>
      <c r="C13" s="700"/>
      <c r="D13" s="701"/>
      <c r="E13" s="790" t="s">
        <v>376</v>
      </c>
      <c r="F13" s="791"/>
      <c r="G13" s="791"/>
      <c r="H13" s="791"/>
      <c r="I13" s="791"/>
      <c r="J13" s="791"/>
      <c r="K13" s="791"/>
      <c r="L13" s="791"/>
      <c r="M13" s="791"/>
      <c r="N13" s="791"/>
      <c r="O13" s="791"/>
      <c r="P13" s="791"/>
      <c r="Q13" s="791"/>
      <c r="R13" s="791"/>
      <c r="S13" s="791"/>
      <c r="T13" s="791"/>
      <c r="U13" s="791"/>
      <c r="V13" s="791"/>
      <c r="W13" s="791"/>
      <c r="X13" s="791"/>
      <c r="Y13" s="791"/>
      <c r="Z13" s="791"/>
      <c r="AA13" s="791"/>
      <c r="AB13" s="791"/>
      <c r="AC13" s="791"/>
      <c r="AD13" s="791"/>
      <c r="AE13" s="791"/>
      <c r="AF13" s="791"/>
      <c r="AG13" s="791"/>
      <c r="AH13" s="791"/>
      <c r="AI13" s="791"/>
      <c r="AJ13" s="791"/>
      <c r="AK13" s="791"/>
      <c r="AL13" s="791"/>
      <c r="AM13" s="791"/>
      <c r="AN13" s="791"/>
      <c r="AO13" s="791"/>
      <c r="AP13" s="791"/>
      <c r="AQ13" s="791"/>
      <c r="AR13" s="792"/>
      <c r="AS13" s="887">
        <v>2</v>
      </c>
      <c r="AT13" s="888"/>
      <c r="AU13" s="888"/>
      <c r="AV13" s="888"/>
      <c r="AW13" s="888"/>
      <c r="AX13" s="888"/>
      <c r="AY13" s="888"/>
      <c r="AZ13" s="888"/>
      <c r="BA13" s="888"/>
      <c r="BB13" s="889"/>
      <c r="BC13" s="1046">
        <f>BN13/AS13</f>
        <v>1400</v>
      </c>
      <c r="BD13" s="1047"/>
      <c r="BE13" s="1047"/>
      <c r="BF13" s="1047"/>
      <c r="BG13" s="1047"/>
      <c r="BH13" s="1047"/>
      <c r="BI13" s="1047"/>
      <c r="BJ13" s="1047"/>
      <c r="BK13" s="1047"/>
      <c r="BL13" s="1047"/>
      <c r="BM13" s="1048"/>
      <c r="BN13" s="203">
        <v>2800</v>
      </c>
    </row>
    <row r="14" spans="1:66" ht="15.75">
      <c r="A14" s="699">
        <v>2</v>
      </c>
      <c r="B14" s="700"/>
      <c r="C14" s="700"/>
      <c r="D14" s="701"/>
      <c r="E14" s="790" t="s">
        <v>810</v>
      </c>
      <c r="F14" s="791"/>
      <c r="G14" s="791"/>
      <c r="H14" s="791"/>
      <c r="I14" s="791"/>
      <c r="J14" s="791"/>
      <c r="K14" s="791"/>
      <c r="L14" s="791"/>
      <c r="M14" s="791"/>
      <c r="N14" s="791"/>
      <c r="O14" s="791"/>
      <c r="P14" s="791"/>
      <c r="Q14" s="791"/>
      <c r="R14" s="791"/>
      <c r="S14" s="791"/>
      <c r="T14" s="791"/>
      <c r="U14" s="791"/>
      <c r="V14" s="791"/>
      <c r="W14" s="791"/>
      <c r="X14" s="791"/>
      <c r="Y14" s="791"/>
      <c r="Z14" s="791"/>
      <c r="AA14" s="791"/>
      <c r="AB14" s="791"/>
      <c r="AC14" s="791"/>
      <c r="AD14" s="791"/>
      <c r="AE14" s="791"/>
      <c r="AF14" s="791"/>
      <c r="AG14" s="791"/>
      <c r="AH14" s="791"/>
      <c r="AI14" s="791"/>
      <c r="AJ14" s="791"/>
      <c r="AK14" s="791"/>
      <c r="AL14" s="791"/>
      <c r="AM14" s="791"/>
      <c r="AN14" s="791"/>
      <c r="AO14" s="791"/>
      <c r="AP14" s="791"/>
      <c r="AQ14" s="791"/>
      <c r="AR14" s="792"/>
      <c r="AS14" s="887">
        <v>1</v>
      </c>
      <c r="AT14" s="888"/>
      <c r="AU14" s="888"/>
      <c r="AV14" s="888"/>
      <c r="AW14" s="888"/>
      <c r="AX14" s="888"/>
      <c r="AY14" s="888"/>
      <c r="AZ14" s="888"/>
      <c r="BA14" s="888"/>
      <c r="BB14" s="889"/>
      <c r="BC14" s="1046">
        <v>20000</v>
      </c>
      <c r="BD14" s="1047"/>
      <c r="BE14" s="1047"/>
      <c r="BF14" s="1047"/>
      <c r="BG14" s="1047"/>
      <c r="BH14" s="1047"/>
      <c r="BI14" s="1047"/>
      <c r="BJ14" s="1047"/>
      <c r="BK14" s="1047"/>
      <c r="BL14" s="1047"/>
      <c r="BM14" s="1048"/>
      <c r="BN14" s="203">
        <f>AS14*BC14</f>
        <v>20000</v>
      </c>
    </row>
    <row r="15" spans="1:66" ht="15.75">
      <c r="A15" s="699">
        <v>3</v>
      </c>
      <c r="B15" s="700"/>
      <c r="C15" s="700"/>
      <c r="D15" s="701"/>
      <c r="E15" s="790" t="s">
        <v>816</v>
      </c>
      <c r="F15" s="791"/>
      <c r="G15" s="791"/>
      <c r="H15" s="791"/>
      <c r="I15" s="791"/>
      <c r="J15" s="791"/>
      <c r="K15" s="791"/>
      <c r="L15" s="791"/>
      <c r="M15" s="791"/>
      <c r="N15" s="791"/>
      <c r="O15" s="791"/>
      <c r="P15" s="791"/>
      <c r="Q15" s="791"/>
      <c r="R15" s="791"/>
      <c r="S15" s="791"/>
      <c r="T15" s="791"/>
      <c r="U15" s="791"/>
      <c r="V15" s="791"/>
      <c r="W15" s="791"/>
      <c r="X15" s="791"/>
      <c r="Y15" s="791"/>
      <c r="Z15" s="791"/>
      <c r="AA15" s="791"/>
      <c r="AB15" s="791"/>
      <c r="AC15" s="791"/>
      <c r="AD15" s="791"/>
      <c r="AE15" s="791"/>
      <c r="AF15" s="791"/>
      <c r="AG15" s="791"/>
      <c r="AH15" s="791"/>
      <c r="AI15" s="791"/>
      <c r="AJ15" s="791"/>
      <c r="AK15" s="791"/>
      <c r="AL15" s="791"/>
      <c r="AM15" s="791"/>
      <c r="AN15" s="791"/>
      <c r="AO15" s="791"/>
      <c r="AP15" s="791"/>
      <c r="AQ15" s="791"/>
      <c r="AR15" s="792"/>
      <c r="AS15" s="887">
        <v>1</v>
      </c>
      <c r="AT15" s="888"/>
      <c r="AU15" s="888"/>
      <c r="AV15" s="888"/>
      <c r="AW15" s="888"/>
      <c r="AX15" s="888"/>
      <c r="AY15" s="888"/>
      <c r="AZ15" s="888"/>
      <c r="BA15" s="888"/>
      <c r="BB15" s="889"/>
      <c r="BC15" s="1046">
        <v>21000</v>
      </c>
      <c r="BD15" s="1047"/>
      <c r="BE15" s="1047"/>
      <c r="BF15" s="1047"/>
      <c r="BG15" s="1047"/>
      <c r="BH15" s="1047"/>
      <c r="BI15" s="1047"/>
      <c r="BJ15" s="1047"/>
      <c r="BK15" s="1047"/>
      <c r="BL15" s="1047"/>
      <c r="BM15" s="1048"/>
      <c r="BN15" s="203">
        <f>AS15*BC15</f>
        <v>21000</v>
      </c>
    </row>
    <row r="16" spans="1:66" ht="15.75">
      <c r="A16" s="699">
        <v>4</v>
      </c>
      <c r="B16" s="700"/>
      <c r="C16" s="700"/>
      <c r="D16" s="701"/>
      <c r="E16" s="790" t="s">
        <v>1007</v>
      </c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791"/>
      <c r="AJ16" s="791"/>
      <c r="AK16" s="791"/>
      <c r="AL16" s="791"/>
      <c r="AM16" s="791"/>
      <c r="AN16" s="791"/>
      <c r="AO16" s="791"/>
      <c r="AP16" s="791"/>
      <c r="AQ16" s="791"/>
      <c r="AR16" s="792"/>
      <c r="AS16" s="887">
        <v>1</v>
      </c>
      <c r="AT16" s="888"/>
      <c r="AU16" s="888"/>
      <c r="AV16" s="888"/>
      <c r="AW16" s="888"/>
      <c r="AX16" s="888"/>
      <c r="AY16" s="888"/>
      <c r="AZ16" s="888"/>
      <c r="BA16" s="888"/>
      <c r="BB16" s="889"/>
      <c r="BC16" s="1046"/>
      <c r="BD16" s="1047"/>
      <c r="BE16" s="1047"/>
      <c r="BF16" s="1047"/>
      <c r="BG16" s="1047"/>
      <c r="BH16" s="1047"/>
      <c r="BI16" s="1047"/>
      <c r="BJ16" s="1047"/>
      <c r="BK16" s="1047"/>
      <c r="BL16" s="1047"/>
      <c r="BM16" s="1048"/>
      <c r="BN16" s="203">
        <v>212950</v>
      </c>
    </row>
    <row r="17" spans="1:66" ht="15.75">
      <c r="A17" s="699">
        <v>5</v>
      </c>
      <c r="B17" s="700"/>
      <c r="C17" s="700"/>
      <c r="D17" s="701"/>
      <c r="E17" s="790" t="s">
        <v>433</v>
      </c>
      <c r="F17" s="791"/>
      <c r="G17" s="791"/>
      <c r="H17" s="791"/>
      <c r="I17" s="791"/>
      <c r="J17" s="791"/>
      <c r="K17" s="791"/>
      <c r="L17" s="791"/>
      <c r="M17" s="791"/>
      <c r="N17" s="791"/>
      <c r="O17" s="791"/>
      <c r="P17" s="791"/>
      <c r="Q17" s="791"/>
      <c r="R17" s="791"/>
      <c r="S17" s="791"/>
      <c r="T17" s="791"/>
      <c r="U17" s="791"/>
      <c r="V17" s="791"/>
      <c r="W17" s="791"/>
      <c r="X17" s="791"/>
      <c r="Y17" s="791"/>
      <c r="Z17" s="791"/>
      <c r="AA17" s="791"/>
      <c r="AB17" s="791"/>
      <c r="AC17" s="791"/>
      <c r="AD17" s="791"/>
      <c r="AE17" s="791"/>
      <c r="AF17" s="791"/>
      <c r="AG17" s="791"/>
      <c r="AH17" s="791"/>
      <c r="AI17" s="791"/>
      <c r="AJ17" s="791"/>
      <c r="AK17" s="791"/>
      <c r="AL17" s="791"/>
      <c r="AM17" s="791"/>
      <c r="AN17" s="791"/>
      <c r="AO17" s="791"/>
      <c r="AP17" s="791"/>
      <c r="AQ17" s="791"/>
      <c r="AR17" s="792"/>
      <c r="AS17" s="887">
        <v>14</v>
      </c>
      <c r="AT17" s="888"/>
      <c r="AU17" s="888"/>
      <c r="AV17" s="888"/>
      <c r="AW17" s="888"/>
      <c r="AX17" s="888"/>
      <c r="AY17" s="888"/>
      <c r="AZ17" s="888"/>
      <c r="BA17" s="888"/>
      <c r="BB17" s="889"/>
      <c r="BC17" s="1046">
        <v>3000</v>
      </c>
      <c r="BD17" s="1047"/>
      <c r="BE17" s="1047"/>
      <c r="BF17" s="1047"/>
      <c r="BG17" s="1047"/>
      <c r="BH17" s="1047"/>
      <c r="BI17" s="1047"/>
      <c r="BJ17" s="1047"/>
      <c r="BK17" s="1047"/>
      <c r="BL17" s="1047"/>
      <c r="BM17" s="1048"/>
      <c r="BN17" s="203">
        <f>AS17*BC17</f>
        <v>42000</v>
      </c>
    </row>
    <row r="18" spans="1:66" s="60" customFormat="1" ht="15.75">
      <c r="A18" s="1062"/>
      <c r="B18" s="1063"/>
      <c r="C18" s="1063"/>
      <c r="D18" s="1064"/>
      <c r="E18" s="601" t="s">
        <v>430</v>
      </c>
      <c r="F18" s="562"/>
      <c r="G18" s="562"/>
      <c r="H18" s="562"/>
      <c r="I18" s="562"/>
      <c r="J18" s="562"/>
      <c r="K18" s="562"/>
      <c r="L18" s="562"/>
      <c r="M18" s="562"/>
      <c r="N18" s="562"/>
      <c r="O18" s="562"/>
      <c r="P18" s="562"/>
      <c r="Q18" s="562"/>
      <c r="R18" s="562"/>
      <c r="S18" s="562"/>
      <c r="T18" s="562"/>
      <c r="U18" s="562"/>
      <c r="V18" s="562"/>
      <c r="W18" s="562"/>
      <c r="X18" s="562"/>
      <c r="Y18" s="562"/>
      <c r="Z18" s="562"/>
      <c r="AA18" s="562"/>
      <c r="AB18" s="562"/>
      <c r="AC18" s="562"/>
      <c r="AD18" s="562"/>
      <c r="AE18" s="562"/>
      <c r="AF18" s="562"/>
      <c r="AG18" s="562"/>
      <c r="AH18" s="562"/>
      <c r="AI18" s="562"/>
      <c r="AJ18" s="562"/>
      <c r="AK18" s="562"/>
      <c r="AL18" s="562"/>
      <c r="AM18" s="562"/>
      <c r="AN18" s="562"/>
      <c r="AO18" s="562"/>
      <c r="AP18" s="562"/>
      <c r="AQ18" s="562"/>
      <c r="AR18" s="602"/>
      <c r="AS18" s="606"/>
      <c r="AT18" s="545"/>
      <c r="AU18" s="545"/>
      <c r="AV18" s="545"/>
      <c r="AW18" s="545"/>
      <c r="AX18" s="545"/>
      <c r="AY18" s="545"/>
      <c r="AZ18" s="545"/>
      <c r="BA18" s="545"/>
      <c r="BB18" s="607"/>
      <c r="BC18" s="817"/>
      <c r="BD18" s="896"/>
      <c r="BE18" s="896"/>
      <c r="BF18" s="896"/>
      <c r="BG18" s="896"/>
      <c r="BH18" s="896"/>
      <c r="BI18" s="896"/>
      <c r="BJ18" s="896"/>
      <c r="BK18" s="896"/>
      <c r="BL18" s="896"/>
      <c r="BM18" s="818"/>
      <c r="BN18" s="105">
        <f>SUM(BN19:BN25)</f>
        <v>13000</v>
      </c>
    </row>
    <row r="19" spans="1:66" ht="15.75">
      <c r="A19" s="699">
        <v>6</v>
      </c>
      <c r="B19" s="700"/>
      <c r="C19" s="700"/>
      <c r="D19" s="701"/>
      <c r="E19" s="790" t="s">
        <v>809</v>
      </c>
      <c r="F19" s="791"/>
      <c r="G19" s="791"/>
      <c r="H19" s="791"/>
      <c r="I19" s="791"/>
      <c r="J19" s="791"/>
      <c r="K19" s="791"/>
      <c r="L19" s="791"/>
      <c r="M19" s="791"/>
      <c r="N19" s="791"/>
      <c r="O19" s="791"/>
      <c r="P19" s="791"/>
      <c r="Q19" s="791"/>
      <c r="R19" s="791"/>
      <c r="S19" s="791"/>
      <c r="T19" s="791"/>
      <c r="U19" s="791"/>
      <c r="V19" s="791"/>
      <c r="W19" s="791"/>
      <c r="X19" s="791"/>
      <c r="Y19" s="791"/>
      <c r="Z19" s="791"/>
      <c r="AA19" s="791"/>
      <c r="AB19" s="791"/>
      <c r="AC19" s="791"/>
      <c r="AD19" s="791"/>
      <c r="AE19" s="791"/>
      <c r="AF19" s="791"/>
      <c r="AG19" s="791"/>
      <c r="AH19" s="791"/>
      <c r="AI19" s="791"/>
      <c r="AJ19" s="791"/>
      <c r="AK19" s="791"/>
      <c r="AL19" s="791"/>
      <c r="AM19" s="791"/>
      <c r="AN19" s="791"/>
      <c r="AO19" s="791"/>
      <c r="AP19" s="791"/>
      <c r="AQ19" s="791"/>
      <c r="AR19" s="792"/>
      <c r="AS19" s="887">
        <v>1</v>
      </c>
      <c r="AT19" s="888"/>
      <c r="AU19" s="888"/>
      <c r="AV19" s="888"/>
      <c r="AW19" s="888"/>
      <c r="AX19" s="888"/>
      <c r="AY19" s="888"/>
      <c r="AZ19" s="888"/>
      <c r="BA19" s="888"/>
      <c r="BB19" s="889"/>
      <c r="BC19" s="1046">
        <v>3500</v>
      </c>
      <c r="BD19" s="1047"/>
      <c r="BE19" s="1047"/>
      <c r="BF19" s="1047"/>
      <c r="BG19" s="1047"/>
      <c r="BH19" s="1047"/>
      <c r="BI19" s="1047"/>
      <c r="BJ19" s="1047"/>
      <c r="BK19" s="1047"/>
      <c r="BL19" s="1047"/>
      <c r="BM19" s="1048"/>
      <c r="BN19" s="203">
        <f>AS19*BC19</f>
        <v>3500</v>
      </c>
    </row>
    <row r="20" spans="1:66" ht="15.75">
      <c r="A20" s="699">
        <v>7</v>
      </c>
      <c r="B20" s="700"/>
      <c r="C20" s="700"/>
      <c r="D20" s="701"/>
      <c r="E20" s="790" t="s">
        <v>811</v>
      </c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791"/>
      <c r="AI20" s="791"/>
      <c r="AJ20" s="791"/>
      <c r="AK20" s="791"/>
      <c r="AL20" s="791"/>
      <c r="AM20" s="791"/>
      <c r="AN20" s="791"/>
      <c r="AO20" s="791"/>
      <c r="AP20" s="791"/>
      <c r="AQ20" s="791"/>
      <c r="AR20" s="792"/>
      <c r="AS20" s="887">
        <v>1</v>
      </c>
      <c r="AT20" s="888"/>
      <c r="AU20" s="888"/>
      <c r="AV20" s="888"/>
      <c r="AW20" s="888"/>
      <c r="AX20" s="888"/>
      <c r="AY20" s="888"/>
      <c r="AZ20" s="888"/>
      <c r="BA20" s="888"/>
      <c r="BB20" s="889"/>
      <c r="BC20" s="1046">
        <v>9500</v>
      </c>
      <c r="BD20" s="1047"/>
      <c r="BE20" s="1047"/>
      <c r="BF20" s="1047"/>
      <c r="BG20" s="1047"/>
      <c r="BH20" s="1047"/>
      <c r="BI20" s="1047"/>
      <c r="BJ20" s="1047"/>
      <c r="BK20" s="1047"/>
      <c r="BL20" s="1047"/>
      <c r="BM20" s="1048"/>
      <c r="BN20" s="203">
        <f>AS20*BC20</f>
        <v>9500</v>
      </c>
    </row>
    <row r="21" spans="1:66" ht="15.75" hidden="1">
      <c r="A21" s="699"/>
      <c r="B21" s="700"/>
      <c r="C21" s="700"/>
      <c r="D21" s="701"/>
      <c r="E21" s="595" t="s">
        <v>814</v>
      </c>
      <c r="F21" s="596"/>
      <c r="G21" s="596"/>
      <c r="H21" s="596"/>
      <c r="I21" s="596"/>
      <c r="J21" s="596"/>
      <c r="K21" s="596"/>
      <c r="L21" s="596"/>
      <c r="M21" s="596"/>
      <c r="N21" s="596"/>
      <c r="O21" s="596"/>
      <c r="P21" s="596"/>
      <c r="Q21" s="596"/>
      <c r="R21" s="596"/>
      <c r="S21" s="596"/>
      <c r="T21" s="596"/>
      <c r="U21" s="596"/>
      <c r="V21" s="596"/>
      <c r="W21" s="596"/>
      <c r="X21" s="596"/>
      <c r="Y21" s="596"/>
      <c r="Z21" s="596"/>
      <c r="AA21" s="596"/>
      <c r="AB21" s="596"/>
      <c r="AC21" s="596"/>
      <c r="AD21" s="596"/>
      <c r="AE21" s="596"/>
      <c r="AF21" s="596"/>
      <c r="AG21" s="596"/>
      <c r="AH21" s="596"/>
      <c r="AI21" s="596"/>
      <c r="AJ21" s="596"/>
      <c r="AK21" s="596"/>
      <c r="AL21" s="596"/>
      <c r="AM21" s="596"/>
      <c r="AN21" s="596"/>
      <c r="AO21" s="596"/>
      <c r="AP21" s="596"/>
      <c r="AQ21" s="596"/>
      <c r="AR21" s="597"/>
      <c r="AS21" s="592">
        <v>1</v>
      </c>
      <c r="AT21" s="593"/>
      <c r="AU21" s="593"/>
      <c r="AV21" s="593"/>
      <c r="AW21" s="593"/>
      <c r="AX21" s="593"/>
      <c r="AY21" s="593"/>
      <c r="AZ21" s="593"/>
      <c r="BA21" s="593"/>
      <c r="BB21" s="594"/>
      <c r="BC21" s="815">
        <v>53000</v>
      </c>
      <c r="BD21" s="927"/>
      <c r="BE21" s="927"/>
      <c r="BF21" s="927"/>
      <c r="BG21" s="927"/>
      <c r="BH21" s="927"/>
      <c r="BI21" s="927"/>
      <c r="BJ21" s="927"/>
      <c r="BK21" s="927"/>
      <c r="BL21" s="927"/>
      <c r="BM21" s="816"/>
      <c r="BN21" s="120"/>
    </row>
    <row r="22" spans="1:66" ht="15.75" hidden="1">
      <c r="A22" s="699"/>
      <c r="B22" s="700"/>
      <c r="C22" s="700"/>
      <c r="D22" s="701"/>
      <c r="E22" s="595" t="s">
        <v>805</v>
      </c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596"/>
      <c r="AG22" s="596"/>
      <c r="AH22" s="596"/>
      <c r="AI22" s="596"/>
      <c r="AJ22" s="596"/>
      <c r="AK22" s="596"/>
      <c r="AL22" s="596"/>
      <c r="AM22" s="596"/>
      <c r="AN22" s="596"/>
      <c r="AO22" s="596"/>
      <c r="AP22" s="596"/>
      <c r="AQ22" s="596"/>
      <c r="AR22" s="597"/>
      <c r="AS22" s="592">
        <v>1</v>
      </c>
      <c r="AT22" s="593"/>
      <c r="AU22" s="593"/>
      <c r="AV22" s="593"/>
      <c r="AW22" s="593"/>
      <c r="AX22" s="593"/>
      <c r="AY22" s="593"/>
      <c r="AZ22" s="593"/>
      <c r="BA22" s="593"/>
      <c r="BB22" s="594"/>
      <c r="BC22" s="815">
        <v>16000</v>
      </c>
      <c r="BD22" s="927"/>
      <c r="BE22" s="927"/>
      <c r="BF22" s="927"/>
      <c r="BG22" s="927"/>
      <c r="BH22" s="927"/>
      <c r="BI22" s="927"/>
      <c r="BJ22" s="927"/>
      <c r="BK22" s="927"/>
      <c r="BL22" s="927"/>
      <c r="BM22" s="816"/>
      <c r="BN22" s="120"/>
    </row>
    <row r="23" spans="1:66" ht="15.75" hidden="1">
      <c r="A23" s="699"/>
      <c r="B23" s="700"/>
      <c r="C23" s="700"/>
      <c r="D23" s="701"/>
      <c r="E23" s="595" t="s">
        <v>808</v>
      </c>
      <c r="F23" s="596"/>
      <c r="G23" s="596"/>
      <c r="H23" s="596"/>
      <c r="I23" s="596"/>
      <c r="J23" s="596"/>
      <c r="K23" s="596"/>
      <c r="L23" s="596"/>
      <c r="M23" s="596"/>
      <c r="N23" s="596"/>
      <c r="O23" s="596"/>
      <c r="P23" s="596"/>
      <c r="Q23" s="596"/>
      <c r="R23" s="596"/>
      <c r="S23" s="596"/>
      <c r="T23" s="596"/>
      <c r="U23" s="596"/>
      <c r="V23" s="596"/>
      <c r="W23" s="596"/>
      <c r="X23" s="596"/>
      <c r="Y23" s="596"/>
      <c r="Z23" s="596"/>
      <c r="AA23" s="596"/>
      <c r="AB23" s="596"/>
      <c r="AC23" s="596"/>
      <c r="AD23" s="596"/>
      <c r="AE23" s="596"/>
      <c r="AF23" s="596"/>
      <c r="AG23" s="596"/>
      <c r="AH23" s="596"/>
      <c r="AI23" s="596"/>
      <c r="AJ23" s="596"/>
      <c r="AK23" s="596"/>
      <c r="AL23" s="596"/>
      <c r="AM23" s="596"/>
      <c r="AN23" s="596"/>
      <c r="AO23" s="596"/>
      <c r="AP23" s="596"/>
      <c r="AQ23" s="596"/>
      <c r="AR23" s="597"/>
      <c r="AS23" s="592">
        <v>1</v>
      </c>
      <c r="AT23" s="593"/>
      <c r="AU23" s="593"/>
      <c r="AV23" s="593"/>
      <c r="AW23" s="593"/>
      <c r="AX23" s="593"/>
      <c r="AY23" s="593"/>
      <c r="AZ23" s="593"/>
      <c r="BA23" s="593"/>
      <c r="BB23" s="594"/>
      <c r="BC23" s="815">
        <v>37000</v>
      </c>
      <c r="BD23" s="927"/>
      <c r="BE23" s="927"/>
      <c r="BF23" s="927"/>
      <c r="BG23" s="927"/>
      <c r="BH23" s="927"/>
      <c r="BI23" s="927"/>
      <c r="BJ23" s="927"/>
      <c r="BK23" s="927"/>
      <c r="BL23" s="927"/>
      <c r="BM23" s="816"/>
      <c r="BN23" s="120"/>
    </row>
    <row r="24" spans="1:66" ht="15.75" hidden="1">
      <c r="A24" s="699"/>
      <c r="B24" s="700"/>
      <c r="C24" s="700"/>
      <c r="D24" s="701"/>
      <c r="E24" s="595" t="s">
        <v>806</v>
      </c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6"/>
      <c r="W24" s="596"/>
      <c r="X24" s="596"/>
      <c r="Y24" s="596"/>
      <c r="Z24" s="596"/>
      <c r="AA24" s="596"/>
      <c r="AB24" s="596"/>
      <c r="AC24" s="596"/>
      <c r="AD24" s="596"/>
      <c r="AE24" s="596"/>
      <c r="AF24" s="596"/>
      <c r="AG24" s="596"/>
      <c r="AH24" s="596"/>
      <c r="AI24" s="596"/>
      <c r="AJ24" s="596"/>
      <c r="AK24" s="596"/>
      <c r="AL24" s="596"/>
      <c r="AM24" s="596"/>
      <c r="AN24" s="596"/>
      <c r="AO24" s="596"/>
      <c r="AP24" s="596"/>
      <c r="AQ24" s="596"/>
      <c r="AR24" s="597"/>
      <c r="AS24" s="592">
        <v>1</v>
      </c>
      <c r="AT24" s="593"/>
      <c r="AU24" s="593"/>
      <c r="AV24" s="593"/>
      <c r="AW24" s="593"/>
      <c r="AX24" s="593"/>
      <c r="AY24" s="593"/>
      <c r="AZ24" s="593"/>
      <c r="BA24" s="593"/>
      <c r="BB24" s="594"/>
      <c r="BC24" s="815">
        <v>70000</v>
      </c>
      <c r="BD24" s="927"/>
      <c r="BE24" s="927"/>
      <c r="BF24" s="927"/>
      <c r="BG24" s="927"/>
      <c r="BH24" s="927"/>
      <c r="BI24" s="927"/>
      <c r="BJ24" s="927"/>
      <c r="BK24" s="927"/>
      <c r="BL24" s="927"/>
      <c r="BM24" s="816"/>
      <c r="BN24" s="120"/>
    </row>
    <row r="25" spans="1:66" ht="15.75" hidden="1">
      <c r="A25" s="699"/>
      <c r="B25" s="700"/>
      <c r="C25" s="700"/>
      <c r="D25" s="701"/>
      <c r="E25" s="595" t="s">
        <v>807</v>
      </c>
      <c r="F25" s="596"/>
      <c r="G25" s="596"/>
      <c r="H25" s="596"/>
      <c r="I25" s="596"/>
      <c r="J25" s="596"/>
      <c r="K25" s="596"/>
      <c r="L25" s="596"/>
      <c r="M25" s="596"/>
      <c r="N25" s="596"/>
      <c r="O25" s="596"/>
      <c r="P25" s="596"/>
      <c r="Q25" s="596"/>
      <c r="R25" s="596"/>
      <c r="S25" s="596"/>
      <c r="T25" s="596"/>
      <c r="U25" s="596"/>
      <c r="V25" s="596"/>
      <c r="W25" s="596"/>
      <c r="X25" s="596"/>
      <c r="Y25" s="596"/>
      <c r="Z25" s="596"/>
      <c r="AA25" s="596"/>
      <c r="AB25" s="596"/>
      <c r="AC25" s="596"/>
      <c r="AD25" s="596"/>
      <c r="AE25" s="596"/>
      <c r="AF25" s="596"/>
      <c r="AG25" s="596"/>
      <c r="AH25" s="596"/>
      <c r="AI25" s="596"/>
      <c r="AJ25" s="596"/>
      <c r="AK25" s="596"/>
      <c r="AL25" s="596"/>
      <c r="AM25" s="596"/>
      <c r="AN25" s="596"/>
      <c r="AO25" s="596"/>
      <c r="AP25" s="596"/>
      <c r="AQ25" s="596"/>
      <c r="AR25" s="597"/>
      <c r="AS25" s="592">
        <v>1</v>
      </c>
      <c r="AT25" s="593"/>
      <c r="AU25" s="593"/>
      <c r="AV25" s="593"/>
      <c r="AW25" s="593"/>
      <c r="AX25" s="593"/>
      <c r="AY25" s="593"/>
      <c r="AZ25" s="593"/>
      <c r="BA25" s="593"/>
      <c r="BB25" s="594"/>
      <c r="BC25" s="815">
        <v>150000</v>
      </c>
      <c r="BD25" s="927"/>
      <c r="BE25" s="927"/>
      <c r="BF25" s="927"/>
      <c r="BG25" s="927"/>
      <c r="BH25" s="927"/>
      <c r="BI25" s="927"/>
      <c r="BJ25" s="927"/>
      <c r="BK25" s="927"/>
      <c r="BL25" s="927"/>
      <c r="BM25" s="816"/>
      <c r="BN25" s="120"/>
    </row>
    <row r="26" spans="1:66" s="60" customFormat="1" ht="15.75">
      <c r="A26" s="1062"/>
      <c r="B26" s="1063"/>
      <c r="C26" s="1063"/>
      <c r="D26" s="1064"/>
      <c r="E26" s="601" t="s">
        <v>432</v>
      </c>
      <c r="F26" s="562"/>
      <c r="G26" s="562"/>
      <c r="H26" s="562"/>
      <c r="I26" s="562"/>
      <c r="J26" s="562"/>
      <c r="K26" s="562"/>
      <c r="L26" s="562"/>
      <c r="M26" s="562"/>
      <c r="N26" s="562"/>
      <c r="O26" s="562"/>
      <c r="P26" s="562"/>
      <c r="Q26" s="562"/>
      <c r="R26" s="562"/>
      <c r="S26" s="562"/>
      <c r="T26" s="562"/>
      <c r="U26" s="562"/>
      <c r="V26" s="562"/>
      <c r="W26" s="562"/>
      <c r="X26" s="562"/>
      <c r="Y26" s="562"/>
      <c r="Z26" s="562"/>
      <c r="AA26" s="562"/>
      <c r="AB26" s="562"/>
      <c r="AC26" s="562"/>
      <c r="AD26" s="562"/>
      <c r="AE26" s="562"/>
      <c r="AF26" s="562"/>
      <c r="AG26" s="562"/>
      <c r="AH26" s="562"/>
      <c r="AI26" s="562"/>
      <c r="AJ26" s="562"/>
      <c r="AK26" s="562"/>
      <c r="AL26" s="562"/>
      <c r="AM26" s="562"/>
      <c r="AN26" s="562"/>
      <c r="AO26" s="562"/>
      <c r="AP26" s="562"/>
      <c r="AQ26" s="562"/>
      <c r="AR26" s="602"/>
      <c r="AS26" s="606"/>
      <c r="AT26" s="545"/>
      <c r="AU26" s="545"/>
      <c r="AV26" s="545"/>
      <c r="AW26" s="545"/>
      <c r="AX26" s="545"/>
      <c r="AY26" s="545"/>
      <c r="AZ26" s="545"/>
      <c r="BA26" s="545"/>
      <c r="BB26" s="607"/>
      <c r="BC26" s="817"/>
      <c r="BD26" s="896"/>
      <c r="BE26" s="896"/>
      <c r="BF26" s="896"/>
      <c r="BG26" s="896"/>
      <c r="BH26" s="896"/>
      <c r="BI26" s="896"/>
      <c r="BJ26" s="896"/>
      <c r="BK26" s="896"/>
      <c r="BL26" s="896"/>
      <c r="BM26" s="818"/>
      <c r="BN26" s="105">
        <f>SUM(BN27:BN41)</f>
        <v>689500</v>
      </c>
    </row>
    <row r="27" spans="1:66" ht="15.75">
      <c r="A27" s="699">
        <v>8</v>
      </c>
      <c r="B27" s="700"/>
      <c r="C27" s="700"/>
      <c r="D27" s="701"/>
      <c r="E27" s="790" t="s">
        <v>812</v>
      </c>
      <c r="F27" s="791"/>
      <c r="G27" s="791"/>
      <c r="H27" s="791"/>
      <c r="I27" s="791"/>
      <c r="J27" s="791"/>
      <c r="K27" s="791"/>
      <c r="L27" s="791"/>
      <c r="M27" s="791"/>
      <c r="N27" s="791"/>
      <c r="O27" s="791"/>
      <c r="P27" s="791"/>
      <c r="Q27" s="791"/>
      <c r="R27" s="791"/>
      <c r="S27" s="791"/>
      <c r="T27" s="791"/>
      <c r="U27" s="791"/>
      <c r="V27" s="791"/>
      <c r="W27" s="791"/>
      <c r="X27" s="791"/>
      <c r="Y27" s="791"/>
      <c r="Z27" s="791"/>
      <c r="AA27" s="791"/>
      <c r="AB27" s="791"/>
      <c r="AC27" s="791"/>
      <c r="AD27" s="791"/>
      <c r="AE27" s="791"/>
      <c r="AF27" s="791"/>
      <c r="AG27" s="791"/>
      <c r="AH27" s="791"/>
      <c r="AI27" s="791"/>
      <c r="AJ27" s="791"/>
      <c r="AK27" s="791"/>
      <c r="AL27" s="791"/>
      <c r="AM27" s="791"/>
      <c r="AN27" s="791"/>
      <c r="AO27" s="791"/>
      <c r="AP27" s="791"/>
      <c r="AQ27" s="791"/>
      <c r="AR27" s="792"/>
      <c r="AS27" s="887">
        <v>100</v>
      </c>
      <c r="AT27" s="888"/>
      <c r="AU27" s="888"/>
      <c r="AV27" s="888"/>
      <c r="AW27" s="888"/>
      <c r="AX27" s="888"/>
      <c r="AY27" s="888"/>
      <c r="AZ27" s="888"/>
      <c r="BA27" s="888"/>
      <c r="BB27" s="889"/>
      <c r="BC27" s="1046">
        <v>5000</v>
      </c>
      <c r="BD27" s="1047"/>
      <c r="BE27" s="1047"/>
      <c r="BF27" s="1047"/>
      <c r="BG27" s="1047"/>
      <c r="BH27" s="1047"/>
      <c r="BI27" s="1047"/>
      <c r="BJ27" s="1047"/>
      <c r="BK27" s="1047"/>
      <c r="BL27" s="1047"/>
      <c r="BM27" s="1048"/>
      <c r="BN27" s="203">
        <f aca="true" t="shared" si="0" ref="BN27:BN39">AS27*BC27</f>
        <v>500000</v>
      </c>
    </row>
    <row r="28" spans="1:66" ht="15.75">
      <c r="A28" s="699">
        <v>9</v>
      </c>
      <c r="B28" s="700"/>
      <c r="C28" s="700"/>
      <c r="D28" s="701"/>
      <c r="E28" s="790" t="s">
        <v>815</v>
      </c>
      <c r="F28" s="791"/>
      <c r="G28" s="791"/>
      <c r="H28" s="791"/>
      <c r="I28" s="791"/>
      <c r="J28" s="791"/>
      <c r="K28" s="791"/>
      <c r="L28" s="791"/>
      <c r="M28" s="791"/>
      <c r="N28" s="791"/>
      <c r="O28" s="791"/>
      <c r="P28" s="791"/>
      <c r="Q28" s="791"/>
      <c r="R28" s="791"/>
      <c r="S28" s="791"/>
      <c r="T28" s="791"/>
      <c r="U28" s="791"/>
      <c r="V28" s="791"/>
      <c r="W28" s="791"/>
      <c r="X28" s="791"/>
      <c r="Y28" s="791"/>
      <c r="Z28" s="791"/>
      <c r="AA28" s="791"/>
      <c r="AB28" s="791"/>
      <c r="AC28" s="791"/>
      <c r="AD28" s="791"/>
      <c r="AE28" s="791"/>
      <c r="AF28" s="791"/>
      <c r="AG28" s="791"/>
      <c r="AH28" s="791"/>
      <c r="AI28" s="791"/>
      <c r="AJ28" s="791"/>
      <c r="AK28" s="791"/>
      <c r="AL28" s="791"/>
      <c r="AM28" s="791"/>
      <c r="AN28" s="791"/>
      <c r="AO28" s="791"/>
      <c r="AP28" s="791"/>
      <c r="AQ28" s="791"/>
      <c r="AR28" s="792"/>
      <c r="AS28" s="887">
        <v>12</v>
      </c>
      <c r="AT28" s="888"/>
      <c r="AU28" s="888"/>
      <c r="AV28" s="888"/>
      <c r="AW28" s="888"/>
      <c r="AX28" s="888"/>
      <c r="AY28" s="888"/>
      <c r="AZ28" s="888"/>
      <c r="BA28" s="888"/>
      <c r="BB28" s="889"/>
      <c r="BC28" s="1046">
        <v>6000</v>
      </c>
      <c r="BD28" s="1047"/>
      <c r="BE28" s="1047"/>
      <c r="BF28" s="1047"/>
      <c r="BG28" s="1047"/>
      <c r="BH28" s="1047"/>
      <c r="BI28" s="1047"/>
      <c r="BJ28" s="1047"/>
      <c r="BK28" s="1047"/>
      <c r="BL28" s="1047"/>
      <c r="BM28" s="1048"/>
      <c r="BN28" s="203">
        <f t="shared" si="0"/>
        <v>72000</v>
      </c>
    </row>
    <row r="29" spans="1:66" ht="15.75">
      <c r="A29" s="699">
        <v>10</v>
      </c>
      <c r="B29" s="700"/>
      <c r="C29" s="700"/>
      <c r="D29" s="701"/>
      <c r="E29" s="790" t="s">
        <v>832</v>
      </c>
      <c r="F29" s="791"/>
      <c r="G29" s="791"/>
      <c r="H29" s="791"/>
      <c r="I29" s="791"/>
      <c r="J29" s="791"/>
      <c r="K29" s="791"/>
      <c r="L29" s="791"/>
      <c r="M29" s="791"/>
      <c r="N29" s="791"/>
      <c r="O29" s="791"/>
      <c r="P29" s="791"/>
      <c r="Q29" s="791"/>
      <c r="R29" s="791"/>
      <c r="S29" s="791"/>
      <c r="T29" s="791"/>
      <c r="U29" s="791"/>
      <c r="V29" s="791"/>
      <c r="W29" s="791"/>
      <c r="X29" s="791"/>
      <c r="Y29" s="791"/>
      <c r="Z29" s="791"/>
      <c r="AA29" s="791"/>
      <c r="AB29" s="791"/>
      <c r="AC29" s="791"/>
      <c r="AD29" s="791"/>
      <c r="AE29" s="791"/>
      <c r="AF29" s="791"/>
      <c r="AG29" s="791"/>
      <c r="AH29" s="791"/>
      <c r="AI29" s="791"/>
      <c r="AJ29" s="791"/>
      <c r="AK29" s="791"/>
      <c r="AL29" s="791"/>
      <c r="AM29" s="791"/>
      <c r="AN29" s="791"/>
      <c r="AO29" s="791"/>
      <c r="AP29" s="791"/>
      <c r="AQ29" s="791"/>
      <c r="AR29" s="792"/>
      <c r="AS29" s="887">
        <v>20</v>
      </c>
      <c r="AT29" s="888"/>
      <c r="AU29" s="888"/>
      <c r="AV29" s="888"/>
      <c r="AW29" s="888"/>
      <c r="AX29" s="888"/>
      <c r="AY29" s="888"/>
      <c r="AZ29" s="888"/>
      <c r="BA29" s="888"/>
      <c r="BB29" s="889"/>
      <c r="BC29" s="1046">
        <v>2500</v>
      </c>
      <c r="BD29" s="1047"/>
      <c r="BE29" s="1047"/>
      <c r="BF29" s="1047"/>
      <c r="BG29" s="1047"/>
      <c r="BH29" s="1047"/>
      <c r="BI29" s="1047"/>
      <c r="BJ29" s="1047"/>
      <c r="BK29" s="1047"/>
      <c r="BL29" s="1047"/>
      <c r="BM29" s="1048"/>
      <c r="BN29" s="203">
        <f t="shared" si="0"/>
        <v>50000</v>
      </c>
    </row>
    <row r="30" spans="1:66" ht="15.75">
      <c r="A30" s="699">
        <v>11</v>
      </c>
      <c r="B30" s="700"/>
      <c r="C30" s="700"/>
      <c r="D30" s="701"/>
      <c r="E30" s="790" t="s">
        <v>813</v>
      </c>
      <c r="F30" s="791"/>
      <c r="G30" s="791"/>
      <c r="H30" s="791"/>
      <c r="I30" s="791"/>
      <c r="J30" s="791"/>
      <c r="K30" s="791"/>
      <c r="L30" s="791"/>
      <c r="M30" s="791"/>
      <c r="N30" s="791"/>
      <c r="O30" s="791"/>
      <c r="P30" s="791"/>
      <c r="Q30" s="791"/>
      <c r="R30" s="791"/>
      <c r="S30" s="791"/>
      <c r="T30" s="791"/>
      <c r="U30" s="791"/>
      <c r="V30" s="791"/>
      <c r="W30" s="791"/>
      <c r="X30" s="791"/>
      <c r="Y30" s="791"/>
      <c r="Z30" s="791"/>
      <c r="AA30" s="791"/>
      <c r="AB30" s="791"/>
      <c r="AC30" s="791"/>
      <c r="AD30" s="791"/>
      <c r="AE30" s="791"/>
      <c r="AF30" s="791"/>
      <c r="AG30" s="791"/>
      <c r="AH30" s="791"/>
      <c r="AI30" s="791"/>
      <c r="AJ30" s="791"/>
      <c r="AK30" s="791"/>
      <c r="AL30" s="791"/>
      <c r="AM30" s="791"/>
      <c r="AN30" s="791"/>
      <c r="AO30" s="791"/>
      <c r="AP30" s="791"/>
      <c r="AQ30" s="791"/>
      <c r="AR30" s="792"/>
      <c r="AS30" s="887">
        <v>15</v>
      </c>
      <c r="AT30" s="888"/>
      <c r="AU30" s="888"/>
      <c r="AV30" s="888"/>
      <c r="AW30" s="888"/>
      <c r="AX30" s="888"/>
      <c r="AY30" s="888"/>
      <c r="AZ30" s="888"/>
      <c r="BA30" s="888"/>
      <c r="BB30" s="889"/>
      <c r="BC30" s="1046">
        <v>4500</v>
      </c>
      <c r="BD30" s="1047"/>
      <c r="BE30" s="1047"/>
      <c r="BF30" s="1047"/>
      <c r="BG30" s="1047"/>
      <c r="BH30" s="1047"/>
      <c r="BI30" s="1047"/>
      <c r="BJ30" s="1047"/>
      <c r="BK30" s="1047"/>
      <c r="BL30" s="1047"/>
      <c r="BM30" s="1048"/>
      <c r="BN30" s="203">
        <f t="shared" si="0"/>
        <v>67500</v>
      </c>
    </row>
    <row r="31" spans="1:66" ht="15.75" hidden="1">
      <c r="A31" s="699"/>
      <c r="B31" s="700"/>
      <c r="C31" s="700"/>
      <c r="D31" s="701"/>
      <c r="E31" s="595"/>
      <c r="F31" s="596"/>
      <c r="G31" s="596"/>
      <c r="H31" s="596"/>
      <c r="I31" s="596"/>
      <c r="J31" s="596"/>
      <c r="K31" s="596"/>
      <c r="L31" s="596"/>
      <c r="M31" s="596"/>
      <c r="N31" s="596"/>
      <c r="O31" s="596"/>
      <c r="P31" s="596"/>
      <c r="Q31" s="596"/>
      <c r="R31" s="596"/>
      <c r="S31" s="596"/>
      <c r="T31" s="596"/>
      <c r="U31" s="596"/>
      <c r="V31" s="596"/>
      <c r="W31" s="596"/>
      <c r="X31" s="596"/>
      <c r="Y31" s="596"/>
      <c r="Z31" s="596"/>
      <c r="AA31" s="596"/>
      <c r="AB31" s="596"/>
      <c r="AC31" s="596"/>
      <c r="AD31" s="596"/>
      <c r="AE31" s="596"/>
      <c r="AF31" s="596"/>
      <c r="AG31" s="596"/>
      <c r="AH31" s="596"/>
      <c r="AI31" s="596"/>
      <c r="AJ31" s="596"/>
      <c r="AK31" s="596"/>
      <c r="AL31" s="596"/>
      <c r="AM31" s="596"/>
      <c r="AN31" s="596"/>
      <c r="AO31" s="596"/>
      <c r="AP31" s="596"/>
      <c r="AQ31" s="596"/>
      <c r="AR31" s="597"/>
      <c r="AS31" s="592"/>
      <c r="AT31" s="593"/>
      <c r="AU31" s="593"/>
      <c r="AV31" s="593"/>
      <c r="AW31" s="593"/>
      <c r="AX31" s="593"/>
      <c r="AY31" s="593"/>
      <c r="AZ31" s="593"/>
      <c r="BA31" s="593"/>
      <c r="BB31" s="594"/>
      <c r="BC31" s="815"/>
      <c r="BD31" s="927"/>
      <c r="BE31" s="927"/>
      <c r="BF31" s="927"/>
      <c r="BG31" s="927"/>
      <c r="BH31" s="927"/>
      <c r="BI31" s="927"/>
      <c r="BJ31" s="927"/>
      <c r="BK31" s="927"/>
      <c r="BL31" s="927"/>
      <c r="BM31" s="816"/>
      <c r="BN31" s="120">
        <f t="shared" si="0"/>
        <v>0</v>
      </c>
    </row>
    <row r="32" spans="1:66" ht="15.75" hidden="1">
      <c r="A32" s="699"/>
      <c r="B32" s="700"/>
      <c r="C32" s="700"/>
      <c r="D32" s="701"/>
      <c r="E32" s="595"/>
      <c r="F32" s="596"/>
      <c r="G32" s="596"/>
      <c r="H32" s="596"/>
      <c r="I32" s="596"/>
      <c r="J32" s="596"/>
      <c r="K32" s="596"/>
      <c r="L32" s="596"/>
      <c r="M32" s="596"/>
      <c r="N32" s="596"/>
      <c r="O32" s="596"/>
      <c r="P32" s="596"/>
      <c r="Q32" s="596"/>
      <c r="R32" s="596"/>
      <c r="S32" s="596"/>
      <c r="T32" s="596"/>
      <c r="U32" s="596"/>
      <c r="V32" s="596"/>
      <c r="W32" s="596"/>
      <c r="X32" s="596"/>
      <c r="Y32" s="596"/>
      <c r="Z32" s="596"/>
      <c r="AA32" s="596"/>
      <c r="AB32" s="596"/>
      <c r="AC32" s="596"/>
      <c r="AD32" s="596"/>
      <c r="AE32" s="596"/>
      <c r="AF32" s="596"/>
      <c r="AG32" s="596"/>
      <c r="AH32" s="596"/>
      <c r="AI32" s="596"/>
      <c r="AJ32" s="596"/>
      <c r="AK32" s="596"/>
      <c r="AL32" s="596"/>
      <c r="AM32" s="596"/>
      <c r="AN32" s="596"/>
      <c r="AO32" s="596"/>
      <c r="AP32" s="596"/>
      <c r="AQ32" s="596"/>
      <c r="AR32" s="597"/>
      <c r="AS32" s="592"/>
      <c r="AT32" s="593"/>
      <c r="AU32" s="593"/>
      <c r="AV32" s="593"/>
      <c r="AW32" s="593"/>
      <c r="AX32" s="593"/>
      <c r="AY32" s="593"/>
      <c r="AZ32" s="593"/>
      <c r="BA32" s="593"/>
      <c r="BB32" s="594"/>
      <c r="BC32" s="815"/>
      <c r="BD32" s="927"/>
      <c r="BE32" s="927"/>
      <c r="BF32" s="927"/>
      <c r="BG32" s="927"/>
      <c r="BH32" s="927"/>
      <c r="BI32" s="927"/>
      <c r="BJ32" s="927"/>
      <c r="BK32" s="927"/>
      <c r="BL32" s="927"/>
      <c r="BM32" s="816"/>
      <c r="BN32" s="120">
        <f t="shared" si="0"/>
        <v>0</v>
      </c>
    </row>
    <row r="33" spans="1:66" ht="15.75" hidden="1">
      <c r="A33" s="699"/>
      <c r="B33" s="700"/>
      <c r="C33" s="700"/>
      <c r="D33" s="701"/>
      <c r="E33" s="595"/>
      <c r="F33" s="596"/>
      <c r="G33" s="596"/>
      <c r="H33" s="596"/>
      <c r="I33" s="596"/>
      <c r="J33" s="596"/>
      <c r="K33" s="596"/>
      <c r="L33" s="596"/>
      <c r="M33" s="596"/>
      <c r="N33" s="596"/>
      <c r="O33" s="596"/>
      <c r="P33" s="596"/>
      <c r="Q33" s="596"/>
      <c r="R33" s="596"/>
      <c r="S33" s="596"/>
      <c r="T33" s="596"/>
      <c r="U33" s="596"/>
      <c r="V33" s="596"/>
      <c r="W33" s="596"/>
      <c r="X33" s="596"/>
      <c r="Y33" s="596"/>
      <c r="Z33" s="596"/>
      <c r="AA33" s="596"/>
      <c r="AB33" s="596"/>
      <c r="AC33" s="596"/>
      <c r="AD33" s="596"/>
      <c r="AE33" s="596"/>
      <c r="AF33" s="596"/>
      <c r="AG33" s="596"/>
      <c r="AH33" s="596"/>
      <c r="AI33" s="596"/>
      <c r="AJ33" s="596"/>
      <c r="AK33" s="596"/>
      <c r="AL33" s="596"/>
      <c r="AM33" s="596"/>
      <c r="AN33" s="596"/>
      <c r="AO33" s="596"/>
      <c r="AP33" s="596"/>
      <c r="AQ33" s="596"/>
      <c r="AR33" s="597"/>
      <c r="AS33" s="592"/>
      <c r="AT33" s="593"/>
      <c r="AU33" s="593"/>
      <c r="AV33" s="593"/>
      <c r="AW33" s="593"/>
      <c r="AX33" s="593"/>
      <c r="AY33" s="593"/>
      <c r="AZ33" s="593"/>
      <c r="BA33" s="593"/>
      <c r="BB33" s="594"/>
      <c r="BC33" s="815"/>
      <c r="BD33" s="927"/>
      <c r="BE33" s="927"/>
      <c r="BF33" s="927"/>
      <c r="BG33" s="927"/>
      <c r="BH33" s="927"/>
      <c r="BI33" s="927"/>
      <c r="BJ33" s="927"/>
      <c r="BK33" s="927"/>
      <c r="BL33" s="927"/>
      <c r="BM33" s="816"/>
      <c r="BN33" s="120">
        <f t="shared" si="0"/>
        <v>0</v>
      </c>
    </row>
    <row r="34" spans="1:66" ht="15.75" hidden="1">
      <c r="A34" s="699"/>
      <c r="B34" s="700"/>
      <c r="C34" s="700"/>
      <c r="D34" s="701"/>
      <c r="E34" s="595"/>
      <c r="F34" s="596"/>
      <c r="G34" s="596"/>
      <c r="H34" s="596"/>
      <c r="I34" s="596"/>
      <c r="J34" s="596"/>
      <c r="K34" s="596"/>
      <c r="L34" s="596"/>
      <c r="M34" s="596"/>
      <c r="N34" s="596"/>
      <c r="O34" s="596"/>
      <c r="P34" s="596"/>
      <c r="Q34" s="596"/>
      <c r="R34" s="596"/>
      <c r="S34" s="596"/>
      <c r="T34" s="596"/>
      <c r="U34" s="596"/>
      <c r="V34" s="596"/>
      <c r="W34" s="596"/>
      <c r="X34" s="596"/>
      <c r="Y34" s="596"/>
      <c r="Z34" s="596"/>
      <c r="AA34" s="596"/>
      <c r="AB34" s="596"/>
      <c r="AC34" s="596"/>
      <c r="AD34" s="596"/>
      <c r="AE34" s="596"/>
      <c r="AF34" s="596"/>
      <c r="AG34" s="596"/>
      <c r="AH34" s="596"/>
      <c r="AI34" s="596"/>
      <c r="AJ34" s="596"/>
      <c r="AK34" s="596"/>
      <c r="AL34" s="596"/>
      <c r="AM34" s="596"/>
      <c r="AN34" s="596"/>
      <c r="AO34" s="596"/>
      <c r="AP34" s="596"/>
      <c r="AQ34" s="596"/>
      <c r="AR34" s="597"/>
      <c r="AS34" s="592"/>
      <c r="AT34" s="593"/>
      <c r="AU34" s="593"/>
      <c r="AV34" s="593"/>
      <c r="AW34" s="593"/>
      <c r="AX34" s="593"/>
      <c r="AY34" s="593"/>
      <c r="AZ34" s="593"/>
      <c r="BA34" s="593"/>
      <c r="BB34" s="594"/>
      <c r="BC34" s="815"/>
      <c r="BD34" s="927"/>
      <c r="BE34" s="927"/>
      <c r="BF34" s="927"/>
      <c r="BG34" s="927"/>
      <c r="BH34" s="927"/>
      <c r="BI34" s="927"/>
      <c r="BJ34" s="927"/>
      <c r="BK34" s="927"/>
      <c r="BL34" s="927"/>
      <c r="BM34" s="816"/>
      <c r="BN34" s="120">
        <f t="shared" si="0"/>
        <v>0</v>
      </c>
    </row>
    <row r="35" spans="1:66" ht="15.75" hidden="1">
      <c r="A35" s="699"/>
      <c r="B35" s="700"/>
      <c r="C35" s="700"/>
      <c r="D35" s="701"/>
      <c r="E35" s="595"/>
      <c r="F35" s="596"/>
      <c r="G35" s="596"/>
      <c r="H35" s="596"/>
      <c r="I35" s="596"/>
      <c r="J35" s="596"/>
      <c r="K35" s="596"/>
      <c r="L35" s="596"/>
      <c r="M35" s="596"/>
      <c r="N35" s="596"/>
      <c r="O35" s="596"/>
      <c r="P35" s="596"/>
      <c r="Q35" s="596"/>
      <c r="R35" s="596"/>
      <c r="S35" s="596"/>
      <c r="T35" s="596"/>
      <c r="U35" s="596"/>
      <c r="V35" s="596"/>
      <c r="W35" s="596"/>
      <c r="X35" s="596"/>
      <c r="Y35" s="596"/>
      <c r="Z35" s="596"/>
      <c r="AA35" s="596"/>
      <c r="AB35" s="596"/>
      <c r="AC35" s="596"/>
      <c r="AD35" s="596"/>
      <c r="AE35" s="596"/>
      <c r="AF35" s="596"/>
      <c r="AG35" s="596"/>
      <c r="AH35" s="596"/>
      <c r="AI35" s="596"/>
      <c r="AJ35" s="596"/>
      <c r="AK35" s="596"/>
      <c r="AL35" s="596"/>
      <c r="AM35" s="596"/>
      <c r="AN35" s="596"/>
      <c r="AO35" s="596"/>
      <c r="AP35" s="596"/>
      <c r="AQ35" s="596"/>
      <c r="AR35" s="597"/>
      <c r="AS35" s="592"/>
      <c r="AT35" s="593"/>
      <c r="AU35" s="593"/>
      <c r="AV35" s="593"/>
      <c r="AW35" s="593"/>
      <c r="AX35" s="593"/>
      <c r="AY35" s="593"/>
      <c r="AZ35" s="593"/>
      <c r="BA35" s="593"/>
      <c r="BB35" s="594"/>
      <c r="BC35" s="815"/>
      <c r="BD35" s="927"/>
      <c r="BE35" s="927"/>
      <c r="BF35" s="927"/>
      <c r="BG35" s="927"/>
      <c r="BH35" s="927"/>
      <c r="BI35" s="927"/>
      <c r="BJ35" s="927"/>
      <c r="BK35" s="927"/>
      <c r="BL35" s="927"/>
      <c r="BM35" s="816"/>
      <c r="BN35" s="120">
        <f t="shared" si="0"/>
        <v>0</v>
      </c>
    </row>
    <row r="36" spans="1:66" ht="15.75" hidden="1">
      <c r="A36" s="699"/>
      <c r="B36" s="700"/>
      <c r="C36" s="700"/>
      <c r="D36" s="701"/>
      <c r="E36" s="595"/>
      <c r="F36" s="596"/>
      <c r="G36" s="596"/>
      <c r="H36" s="596"/>
      <c r="I36" s="596"/>
      <c r="J36" s="596"/>
      <c r="K36" s="596"/>
      <c r="L36" s="596"/>
      <c r="M36" s="596"/>
      <c r="N36" s="596"/>
      <c r="O36" s="596"/>
      <c r="P36" s="596"/>
      <c r="Q36" s="596"/>
      <c r="R36" s="596"/>
      <c r="S36" s="596"/>
      <c r="T36" s="596"/>
      <c r="U36" s="596"/>
      <c r="V36" s="596"/>
      <c r="W36" s="596"/>
      <c r="X36" s="596"/>
      <c r="Y36" s="596"/>
      <c r="Z36" s="596"/>
      <c r="AA36" s="596"/>
      <c r="AB36" s="596"/>
      <c r="AC36" s="596"/>
      <c r="AD36" s="596"/>
      <c r="AE36" s="596"/>
      <c r="AF36" s="596"/>
      <c r="AG36" s="596"/>
      <c r="AH36" s="596"/>
      <c r="AI36" s="596"/>
      <c r="AJ36" s="596"/>
      <c r="AK36" s="596"/>
      <c r="AL36" s="596"/>
      <c r="AM36" s="596"/>
      <c r="AN36" s="596"/>
      <c r="AO36" s="596"/>
      <c r="AP36" s="596"/>
      <c r="AQ36" s="596"/>
      <c r="AR36" s="597"/>
      <c r="AS36" s="592"/>
      <c r="AT36" s="593"/>
      <c r="AU36" s="593"/>
      <c r="AV36" s="593"/>
      <c r="AW36" s="593"/>
      <c r="AX36" s="593"/>
      <c r="AY36" s="593"/>
      <c r="AZ36" s="593"/>
      <c r="BA36" s="593"/>
      <c r="BB36" s="594"/>
      <c r="BC36" s="815"/>
      <c r="BD36" s="927"/>
      <c r="BE36" s="927"/>
      <c r="BF36" s="927"/>
      <c r="BG36" s="927"/>
      <c r="BH36" s="927"/>
      <c r="BI36" s="927"/>
      <c r="BJ36" s="927"/>
      <c r="BK36" s="927"/>
      <c r="BL36" s="927"/>
      <c r="BM36" s="816"/>
      <c r="BN36" s="120">
        <f t="shared" si="0"/>
        <v>0</v>
      </c>
    </row>
    <row r="37" spans="1:66" ht="15.75" hidden="1">
      <c r="A37" s="699"/>
      <c r="B37" s="700"/>
      <c r="C37" s="700"/>
      <c r="D37" s="701"/>
      <c r="E37" s="595"/>
      <c r="F37" s="596"/>
      <c r="G37" s="596"/>
      <c r="H37" s="596"/>
      <c r="I37" s="596"/>
      <c r="J37" s="596"/>
      <c r="K37" s="596"/>
      <c r="L37" s="596"/>
      <c r="M37" s="596"/>
      <c r="N37" s="596"/>
      <c r="O37" s="596"/>
      <c r="P37" s="596"/>
      <c r="Q37" s="596"/>
      <c r="R37" s="596"/>
      <c r="S37" s="596"/>
      <c r="T37" s="596"/>
      <c r="U37" s="596"/>
      <c r="V37" s="596"/>
      <c r="W37" s="596"/>
      <c r="X37" s="596"/>
      <c r="Y37" s="596"/>
      <c r="Z37" s="596"/>
      <c r="AA37" s="596"/>
      <c r="AB37" s="596"/>
      <c r="AC37" s="596"/>
      <c r="AD37" s="596"/>
      <c r="AE37" s="596"/>
      <c r="AF37" s="596"/>
      <c r="AG37" s="596"/>
      <c r="AH37" s="596"/>
      <c r="AI37" s="596"/>
      <c r="AJ37" s="596"/>
      <c r="AK37" s="596"/>
      <c r="AL37" s="596"/>
      <c r="AM37" s="596"/>
      <c r="AN37" s="596"/>
      <c r="AO37" s="596"/>
      <c r="AP37" s="596"/>
      <c r="AQ37" s="596"/>
      <c r="AR37" s="597"/>
      <c r="AS37" s="592"/>
      <c r="AT37" s="593"/>
      <c r="AU37" s="593"/>
      <c r="AV37" s="593"/>
      <c r="AW37" s="593"/>
      <c r="AX37" s="593"/>
      <c r="AY37" s="593"/>
      <c r="AZ37" s="593"/>
      <c r="BA37" s="593"/>
      <c r="BB37" s="594"/>
      <c r="BC37" s="815"/>
      <c r="BD37" s="927"/>
      <c r="BE37" s="927"/>
      <c r="BF37" s="927"/>
      <c r="BG37" s="927"/>
      <c r="BH37" s="927"/>
      <c r="BI37" s="927"/>
      <c r="BJ37" s="927"/>
      <c r="BK37" s="927"/>
      <c r="BL37" s="927"/>
      <c r="BM37" s="816"/>
      <c r="BN37" s="120">
        <f t="shared" si="0"/>
        <v>0</v>
      </c>
    </row>
    <row r="38" spans="1:66" ht="15.75" hidden="1">
      <c r="A38" s="699"/>
      <c r="B38" s="700"/>
      <c r="C38" s="700"/>
      <c r="D38" s="701"/>
      <c r="E38" s="595"/>
      <c r="F38" s="596"/>
      <c r="G38" s="596"/>
      <c r="H38" s="596"/>
      <c r="I38" s="596"/>
      <c r="J38" s="596"/>
      <c r="K38" s="596"/>
      <c r="L38" s="596"/>
      <c r="M38" s="596"/>
      <c r="N38" s="596"/>
      <c r="O38" s="596"/>
      <c r="P38" s="596"/>
      <c r="Q38" s="596"/>
      <c r="R38" s="596"/>
      <c r="S38" s="596"/>
      <c r="T38" s="596"/>
      <c r="U38" s="596"/>
      <c r="V38" s="596"/>
      <c r="W38" s="596"/>
      <c r="X38" s="596"/>
      <c r="Y38" s="596"/>
      <c r="Z38" s="596"/>
      <c r="AA38" s="596"/>
      <c r="AB38" s="596"/>
      <c r="AC38" s="596"/>
      <c r="AD38" s="596"/>
      <c r="AE38" s="596"/>
      <c r="AF38" s="596"/>
      <c r="AG38" s="596"/>
      <c r="AH38" s="596"/>
      <c r="AI38" s="596"/>
      <c r="AJ38" s="596"/>
      <c r="AK38" s="596"/>
      <c r="AL38" s="596"/>
      <c r="AM38" s="596"/>
      <c r="AN38" s="596"/>
      <c r="AO38" s="596"/>
      <c r="AP38" s="596"/>
      <c r="AQ38" s="596"/>
      <c r="AR38" s="597"/>
      <c r="AS38" s="592"/>
      <c r="AT38" s="593"/>
      <c r="AU38" s="593"/>
      <c r="AV38" s="593"/>
      <c r="AW38" s="593"/>
      <c r="AX38" s="593"/>
      <c r="AY38" s="593"/>
      <c r="AZ38" s="593"/>
      <c r="BA38" s="593"/>
      <c r="BB38" s="594"/>
      <c r="BC38" s="815"/>
      <c r="BD38" s="927"/>
      <c r="BE38" s="927"/>
      <c r="BF38" s="927"/>
      <c r="BG38" s="927"/>
      <c r="BH38" s="927"/>
      <c r="BI38" s="927"/>
      <c r="BJ38" s="927"/>
      <c r="BK38" s="927"/>
      <c r="BL38" s="927"/>
      <c r="BM38" s="816"/>
      <c r="BN38" s="120">
        <f t="shared" si="0"/>
        <v>0</v>
      </c>
    </row>
    <row r="39" spans="1:66" ht="15.75" hidden="1">
      <c r="A39" s="699"/>
      <c r="B39" s="700"/>
      <c r="C39" s="700"/>
      <c r="D39" s="701"/>
      <c r="E39" s="595"/>
      <c r="F39" s="596"/>
      <c r="G39" s="596"/>
      <c r="H39" s="596"/>
      <c r="I39" s="596"/>
      <c r="J39" s="596"/>
      <c r="K39" s="596"/>
      <c r="L39" s="596"/>
      <c r="M39" s="596"/>
      <c r="N39" s="596"/>
      <c r="O39" s="596"/>
      <c r="P39" s="596"/>
      <c r="Q39" s="596"/>
      <c r="R39" s="596"/>
      <c r="S39" s="596"/>
      <c r="T39" s="596"/>
      <c r="U39" s="596"/>
      <c r="V39" s="596"/>
      <c r="W39" s="596"/>
      <c r="X39" s="596"/>
      <c r="Y39" s="596"/>
      <c r="Z39" s="596"/>
      <c r="AA39" s="596"/>
      <c r="AB39" s="596"/>
      <c r="AC39" s="596"/>
      <c r="AD39" s="596"/>
      <c r="AE39" s="596"/>
      <c r="AF39" s="596"/>
      <c r="AG39" s="596"/>
      <c r="AH39" s="596"/>
      <c r="AI39" s="596"/>
      <c r="AJ39" s="596"/>
      <c r="AK39" s="596"/>
      <c r="AL39" s="596"/>
      <c r="AM39" s="596"/>
      <c r="AN39" s="596"/>
      <c r="AO39" s="596"/>
      <c r="AP39" s="596"/>
      <c r="AQ39" s="596"/>
      <c r="AR39" s="597"/>
      <c r="AS39" s="592"/>
      <c r="AT39" s="593"/>
      <c r="AU39" s="593"/>
      <c r="AV39" s="593"/>
      <c r="AW39" s="593"/>
      <c r="AX39" s="593"/>
      <c r="AY39" s="593"/>
      <c r="AZ39" s="593"/>
      <c r="BA39" s="593"/>
      <c r="BB39" s="594"/>
      <c r="BC39" s="815"/>
      <c r="BD39" s="927"/>
      <c r="BE39" s="927"/>
      <c r="BF39" s="927"/>
      <c r="BG39" s="927"/>
      <c r="BH39" s="927"/>
      <c r="BI39" s="927"/>
      <c r="BJ39" s="927"/>
      <c r="BK39" s="927"/>
      <c r="BL39" s="927"/>
      <c r="BM39" s="816"/>
      <c r="BN39" s="120">
        <f t="shared" si="0"/>
        <v>0</v>
      </c>
    </row>
    <row r="40" spans="1:66" ht="15.75" hidden="1">
      <c r="A40" s="699"/>
      <c r="B40" s="700"/>
      <c r="C40" s="700"/>
      <c r="D40" s="701"/>
      <c r="E40" s="595"/>
      <c r="F40" s="596"/>
      <c r="G40" s="596"/>
      <c r="H40" s="596"/>
      <c r="I40" s="596"/>
      <c r="J40" s="596"/>
      <c r="K40" s="596"/>
      <c r="L40" s="596"/>
      <c r="M40" s="596"/>
      <c r="N40" s="596"/>
      <c r="O40" s="596"/>
      <c r="P40" s="596"/>
      <c r="Q40" s="596"/>
      <c r="R40" s="596"/>
      <c r="S40" s="596"/>
      <c r="T40" s="596"/>
      <c r="U40" s="596"/>
      <c r="V40" s="596"/>
      <c r="W40" s="596"/>
      <c r="X40" s="596"/>
      <c r="Y40" s="596"/>
      <c r="Z40" s="596"/>
      <c r="AA40" s="596"/>
      <c r="AB40" s="596"/>
      <c r="AC40" s="596"/>
      <c r="AD40" s="596"/>
      <c r="AE40" s="596"/>
      <c r="AF40" s="596"/>
      <c r="AG40" s="596"/>
      <c r="AH40" s="596"/>
      <c r="AI40" s="596"/>
      <c r="AJ40" s="596"/>
      <c r="AK40" s="596"/>
      <c r="AL40" s="596"/>
      <c r="AM40" s="596"/>
      <c r="AN40" s="596"/>
      <c r="AO40" s="596"/>
      <c r="AP40" s="596"/>
      <c r="AQ40" s="596"/>
      <c r="AR40" s="597"/>
      <c r="AS40" s="592"/>
      <c r="AT40" s="593"/>
      <c r="AU40" s="593"/>
      <c r="AV40" s="593"/>
      <c r="AW40" s="593"/>
      <c r="AX40" s="593"/>
      <c r="AY40" s="593"/>
      <c r="AZ40" s="593"/>
      <c r="BA40" s="593"/>
      <c r="BB40" s="594"/>
      <c r="BC40" s="815"/>
      <c r="BD40" s="927"/>
      <c r="BE40" s="927"/>
      <c r="BF40" s="927"/>
      <c r="BG40" s="927"/>
      <c r="BH40" s="927"/>
      <c r="BI40" s="927"/>
      <c r="BJ40" s="927"/>
      <c r="BK40" s="927"/>
      <c r="BL40" s="927"/>
      <c r="BM40" s="816"/>
      <c r="BN40" s="120">
        <f>AS40*BC40</f>
        <v>0</v>
      </c>
    </row>
    <row r="41" spans="1:66" ht="15.75" hidden="1">
      <c r="A41" s="693"/>
      <c r="B41" s="694"/>
      <c r="C41" s="694"/>
      <c r="D41" s="695"/>
      <c r="E41" s="924"/>
      <c r="F41" s="925"/>
      <c r="G41" s="925"/>
      <c r="H41" s="925"/>
      <c r="I41" s="925"/>
      <c r="J41" s="925"/>
      <c r="K41" s="925"/>
      <c r="L41" s="925"/>
      <c r="M41" s="925"/>
      <c r="N41" s="925"/>
      <c r="O41" s="925"/>
      <c r="P41" s="925"/>
      <c r="Q41" s="925"/>
      <c r="R41" s="925"/>
      <c r="S41" s="925"/>
      <c r="T41" s="925"/>
      <c r="U41" s="925"/>
      <c r="V41" s="925"/>
      <c r="W41" s="925"/>
      <c r="X41" s="925"/>
      <c r="Y41" s="925"/>
      <c r="Z41" s="925"/>
      <c r="AA41" s="925"/>
      <c r="AB41" s="925"/>
      <c r="AC41" s="925"/>
      <c r="AD41" s="925"/>
      <c r="AE41" s="925"/>
      <c r="AF41" s="925"/>
      <c r="AG41" s="925"/>
      <c r="AH41" s="925"/>
      <c r="AI41" s="925"/>
      <c r="AJ41" s="925"/>
      <c r="AK41" s="925"/>
      <c r="AL41" s="925"/>
      <c r="AM41" s="925"/>
      <c r="AN41" s="925"/>
      <c r="AO41" s="925"/>
      <c r="AP41" s="925"/>
      <c r="AQ41" s="925"/>
      <c r="AR41" s="926"/>
      <c r="AS41" s="749"/>
      <c r="AT41" s="750"/>
      <c r="AU41" s="750"/>
      <c r="AV41" s="750"/>
      <c r="AW41" s="750"/>
      <c r="AX41" s="750"/>
      <c r="AY41" s="750"/>
      <c r="AZ41" s="750"/>
      <c r="BA41" s="750"/>
      <c r="BB41" s="751"/>
      <c r="BC41" s="815"/>
      <c r="BD41" s="927"/>
      <c r="BE41" s="927"/>
      <c r="BF41" s="927"/>
      <c r="BG41" s="927"/>
      <c r="BH41" s="927"/>
      <c r="BI41" s="927"/>
      <c r="BJ41" s="927"/>
      <c r="BK41" s="927"/>
      <c r="BL41" s="927"/>
      <c r="BM41" s="816"/>
      <c r="BN41" s="99">
        <f>AS41*BC41</f>
        <v>0</v>
      </c>
    </row>
    <row r="42" spans="1:66" ht="15.75">
      <c r="A42" s="603"/>
      <c r="B42" s="604"/>
      <c r="C42" s="604"/>
      <c r="D42" s="605"/>
      <c r="E42" s="603" t="s">
        <v>7</v>
      </c>
      <c r="F42" s="604"/>
      <c r="G42" s="604"/>
      <c r="H42" s="604"/>
      <c r="I42" s="604"/>
      <c r="J42" s="604"/>
      <c r="K42" s="604"/>
      <c r="L42" s="604"/>
      <c r="M42" s="604"/>
      <c r="N42" s="604"/>
      <c r="O42" s="604"/>
      <c r="P42" s="604"/>
      <c r="Q42" s="604"/>
      <c r="R42" s="604"/>
      <c r="S42" s="604"/>
      <c r="T42" s="604"/>
      <c r="U42" s="604"/>
      <c r="V42" s="604"/>
      <c r="W42" s="604"/>
      <c r="X42" s="604"/>
      <c r="Y42" s="604"/>
      <c r="Z42" s="604"/>
      <c r="AA42" s="604"/>
      <c r="AB42" s="604"/>
      <c r="AC42" s="604"/>
      <c r="AD42" s="604"/>
      <c r="AE42" s="604"/>
      <c r="AF42" s="604"/>
      <c r="AG42" s="604"/>
      <c r="AH42" s="604"/>
      <c r="AI42" s="604"/>
      <c r="AJ42" s="604"/>
      <c r="AK42" s="604"/>
      <c r="AL42" s="604"/>
      <c r="AM42" s="604"/>
      <c r="AN42" s="604"/>
      <c r="AO42" s="604"/>
      <c r="AP42" s="604"/>
      <c r="AQ42" s="604"/>
      <c r="AR42" s="605"/>
      <c r="AS42" s="683" t="s">
        <v>8</v>
      </c>
      <c r="AT42" s="684"/>
      <c r="AU42" s="684"/>
      <c r="AV42" s="684"/>
      <c r="AW42" s="684"/>
      <c r="AX42" s="684"/>
      <c r="AY42" s="684"/>
      <c r="AZ42" s="684"/>
      <c r="BA42" s="684"/>
      <c r="BB42" s="685"/>
      <c r="BC42" s="817" t="s">
        <v>8</v>
      </c>
      <c r="BD42" s="896"/>
      <c r="BE42" s="896"/>
      <c r="BF42" s="896"/>
      <c r="BG42" s="896"/>
      <c r="BH42" s="896"/>
      <c r="BI42" s="896"/>
      <c r="BJ42" s="896"/>
      <c r="BK42" s="896"/>
      <c r="BL42" s="896"/>
      <c r="BM42" s="818"/>
      <c r="BN42" s="100">
        <f>BN12+BN18+BN26</f>
        <v>1001250</v>
      </c>
    </row>
    <row r="44" spans="1:66" ht="29.25" customHeight="1">
      <c r="A44" s="561" t="s">
        <v>971</v>
      </c>
      <c r="B44" s="561"/>
      <c r="C44" s="561"/>
      <c r="D44" s="561"/>
      <c r="E44" s="561"/>
      <c r="F44" s="561"/>
      <c r="G44" s="561"/>
      <c r="H44" s="561"/>
      <c r="I44" s="561"/>
      <c r="J44" s="561"/>
      <c r="K44" s="561"/>
      <c r="L44" s="561"/>
      <c r="M44" s="561"/>
      <c r="N44" s="561"/>
      <c r="O44" s="561"/>
      <c r="P44" s="561"/>
      <c r="Q44" s="561"/>
      <c r="R44" s="561"/>
      <c r="S44" s="561"/>
      <c r="T44" s="561"/>
      <c r="U44" s="561"/>
      <c r="V44" s="561"/>
      <c r="W44" s="561"/>
      <c r="X44" s="561"/>
      <c r="Y44" s="561"/>
      <c r="Z44" s="561"/>
      <c r="AA44" s="561"/>
      <c r="AB44" s="561"/>
      <c r="AC44" s="561"/>
      <c r="AD44" s="561"/>
      <c r="AE44" s="561"/>
      <c r="AF44" s="561"/>
      <c r="AG44" s="561"/>
      <c r="AH44" s="561"/>
      <c r="AI44" s="561"/>
      <c r="AJ44" s="561"/>
      <c r="AK44" s="561"/>
      <c r="AL44" s="561"/>
      <c r="AM44" s="561"/>
      <c r="AN44" s="561"/>
      <c r="AO44" s="561"/>
      <c r="AP44" s="561"/>
      <c r="AQ44" s="561"/>
      <c r="AR44" s="561"/>
      <c r="AS44" s="561"/>
      <c r="AT44" s="561"/>
      <c r="AU44" s="561"/>
      <c r="AV44" s="561"/>
      <c r="AW44" s="561"/>
      <c r="AX44" s="561"/>
      <c r="AY44" s="561"/>
      <c r="AZ44" s="561"/>
      <c r="BA44" s="561"/>
      <c r="BB44" s="561"/>
      <c r="BC44" s="561"/>
      <c r="BD44" s="561"/>
      <c r="BE44" s="561"/>
      <c r="BF44" s="561"/>
      <c r="BG44" s="561"/>
      <c r="BH44" s="561"/>
      <c r="BI44" s="561"/>
      <c r="BJ44" s="561"/>
      <c r="BK44" s="561"/>
      <c r="BL44" s="561"/>
      <c r="BM44" s="561"/>
      <c r="BN44" s="561"/>
    </row>
    <row r="46" spans="1:66" ht="15.75">
      <c r="A46" s="6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780" t="s">
        <v>73</v>
      </c>
      <c r="T46" s="780"/>
      <c r="U46" s="780"/>
      <c r="V46" s="780"/>
      <c r="W46" s="780"/>
      <c r="X46" s="780"/>
      <c r="Y46" s="780"/>
      <c r="Z46" s="780"/>
      <c r="AA46" s="780"/>
      <c r="AB46" s="780"/>
      <c r="AC46" s="780"/>
      <c r="AD46" s="780"/>
      <c r="AE46" s="780"/>
      <c r="AF46" s="780"/>
      <c r="AG46" s="780"/>
      <c r="AH46" s="780"/>
      <c r="AI46" s="780"/>
      <c r="AJ46" s="780"/>
      <c r="AK46" s="780"/>
      <c r="AL46" s="780"/>
      <c r="AM46" s="780"/>
      <c r="AN46" s="780"/>
      <c r="AO46" s="780"/>
      <c r="AP46" s="780"/>
      <c r="AQ46" s="780"/>
      <c r="AR46" s="780"/>
      <c r="AS46" s="780"/>
      <c r="AT46" s="780"/>
      <c r="AU46" s="780"/>
      <c r="AV46" s="780"/>
      <c r="AW46" s="780"/>
      <c r="AX46" s="780"/>
      <c r="AY46" s="780"/>
      <c r="AZ46" s="780"/>
      <c r="BA46" s="780"/>
      <c r="BB46" s="780"/>
      <c r="BC46" s="780"/>
      <c r="BD46" s="780"/>
      <c r="BE46" s="780"/>
      <c r="BF46" s="780"/>
      <c r="BG46" s="780"/>
      <c r="BH46" s="780"/>
      <c r="BI46" s="780"/>
      <c r="BJ46" s="780"/>
      <c r="BK46" s="780"/>
      <c r="BL46" s="780"/>
      <c r="BM46" s="780"/>
      <c r="BN46" s="780"/>
    </row>
    <row r="47" spans="1:66" ht="15.75">
      <c r="A47" s="6" t="s">
        <v>3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62" t="s">
        <v>75</v>
      </c>
      <c r="AI47" s="562"/>
      <c r="AJ47" s="562"/>
      <c r="AK47" s="562"/>
      <c r="AL47" s="562"/>
      <c r="AM47" s="562"/>
      <c r="AN47" s="562"/>
      <c r="AO47" s="562"/>
      <c r="AP47" s="562"/>
      <c r="AQ47" s="562"/>
      <c r="AR47" s="562"/>
      <c r="AS47" s="562"/>
      <c r="AT47" s="562"/>
      <c r="AU47" s="562"/>
      <c r="AV47" s="562"/>
      <c r="AW47" s="562"/>
      <c r="AX47" s="562"/>
      <c r="AY47" s="562"/>
      <c r="AZ47" s="562"/>
      <c r="BA47" s="562"/>
      <c r="BB47" s="562"/>
      <c r="BC47" s="562"/>
      <c r="BD47" s="562"/>
      <c r="BE47" s="562"/>
      <c r="BF47" s="562"/>
      <c r="BG47" s="562"/>
      <c r="BH47" s="562"/>
      <c r="BI47" s="562"/>
      <c r="BJ47" s="562"/>
      <c r="BK47" s="562"/>
      <c r="BL47" s="562"/>
      <c r="BM47" s="562"/>
      <c r="BN47" s="562"/>
    </row>
    <row r="48" spans="1:66" ht="8.25" customHeight="1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</row>
    <row r="49" spans="1:66" s="169" customFormat="1" ht="42.75" customHeight="1">
      <c r="A49" s="583" t="s">
        <v>125</v>
      </c>
      <c r="B49" s="584"/>
      <c r="C49" s="584"/>
      <c r="D49" s="585"/>
      <c r="E49" s="583" t="s">
        <v>9</v>
      </c>
      <c r="F49" s="584"/>
      <c r="G49" s="584"/>
      <c r="H49" s="584"/>
      <c r="I49" s="584"/>
      <c r="J49" s="584"/>
      <c r="K49" s="584"/>
      <c r="L49" s="584"/>
      <c r="M49" s="584"/>
      <c r="N49" s="584"/>
      <c r="O49" s="584"/>
      <c r="P49" s="584"/>
      <c r="Q49" s="584"/>
      <c r="R49" s="584"/>
      <c r="S49" s="584"/>
      <c r="T49" s="584"/>
      <c r="U49" s="584"/>
      <c r="V49" s="584"/>
      <c r="W49" s="584"/>
      <c r="X49" s="584"/>
      <c r="Y49" s="584"/>
      <c r="Z49" s="584"/>
      <c r="AA49" s="584"/>
      <c r="AB49" s="584"/>
      <c r="AC49" s="584"/>
      <c r="AD49" s="584"/>
      <c r="AE49" s="584"/>
      <c r="AF49" s="584"/>
      <c r="AG49" s="584"/>
      <c r="AH49" s="584"/>
      <c r="AI49" s="584"/>
      <c r="AJ49" s="584"/>
      <c r="AK49" s="584"/>
      <c r="AL49" s="584"/>
      <c r="AM49" s="584"/>
      <c r="AN49" s="584"/>
      <c r="AO49" s="584"/>
      <c r="AP49" s="584"/>
      <c r="AQ49" s="584"/>
      <c r="AR49" s="585"/>
      <c r="AS49" s="583" t="s">
        <v>12</v>
      </c>
      <c r="AT49" s="584"/>
      <c r="AU49" s="584"/>
      <c r="AV49" s="584"/>
      <c r="AW49" s="584"/>
      <c r="AX49" s="584"/>
      <c r="AY49" s="584"/>
      <c r="AZ49" s="584"/>
      <c r="BA49" s="584"/>
      <c r="BB49" s="585"/>
      <c r="BC49" s="583" t="s">
        <v>539</v>
      </c>
      <c r="BD49" s="584"/>
      <c r="BE49" s="584"/>
      <c r="BF49" s="584"/>
      <c r="BG49" s="584"/>
      <c r="BH49" s="584"/>
      <c r="BI49" s="584"/>
      <c r="BJ49" s="584"/>
      <c r="BK49" s="584"/>
      <c r="BL49" s="584"/>
      <c r="BM49" s="585"/>
      <c r="BN49" s="162" t="s">
        <v>571</v>
      </c>
    </row>
    <row r="50" spans="1:66" ht="12.75">
      <c r="A50" s="553">
        <v>1</v>
      </c>
      <c r="B50" s="554"/>
      <c r="C50" s="554"/>
      <c r="D50" s="555"/>
      <c r="E50" s="553">
        <v>2</v>
      </c>
      <c r="F50" s="554"/>
      <c r="G50" s="554"/>
      <c r="H50" s="554"/>
      <c r="I50" s="554"/>
      <c r="J50" s="554"/>
      <c r="K50" s="554"/>
      <c r="L50" s="554"/>
      <c r="M50" s="554"/>
      <c r="N50" s="554"/>
      <c r="O50" s="554"/>
      <c r="P50" s="554"/>
      <c r="Q50" s="554"/>
      <c r="R50" s="554"/>
      <c r="S50" s="554"/>
      <c r="T50" s="554"/>
      <c r="U50" s="554"/>
      <c r="V50" s="554"/>
      <c r="W50" s="554"/>
      <c r="X50" s="554"/>
      <c r="Y50" s="554"/>
      <c r="Z50" s="554"/>
      <c r="AA50" s="554"/>
      <c r="AB50" s="554"/>
      <c r="AC50" s="554"/>
      <c r="AD50" s="554"/>
      <c r="AE50" s="554"/>
      <c r="AF50" s="554"/>
      <c r="AG50" s="554"/>
      <c r="AH50" s="554"/>
      <c r="AI50" s="554"/>
      <c r="AJ50" s="554"/>
      <c r="AK50" s="554"/>
      <c r="AL50" s="554"/>
      <c r="AM50" s="554"/>
      <c r="AN50" s="554"/>
      <c r="AO50" s="554"/>
      <c r="AP50" s="554"/>
      <c r="AQ50" s="554"/>
      <c r="AR50" s="555"/>
      <c r="AS50" s="553">
        <v>3</v>
      </c>
      <c r="AT50" s="554"/>
      <c r="AU50" s="554"/>
      <c r="AV50" s="554"/>
      <c r="AW50" s="554"/>
      <c r="AX50" s="554"/>
      <c r="AY50" s="554"/>
      <c r="AZ50" s="554"/>
      <c r="BA50" s="554"/>
      <c r="BB50" s="555"/>
      <c r="BC50" s="553">
        <v>4</v>
      </c>
      <c r="BD50" s="554"/>
      <c r="BE50" s="554"/>
      <c r="BF50" s="554"/>
      <c r="BG50" s="554"/>
      <c r="BH50" s="554"/>
      <c r="BI50" s="554"/>
      <c r="BJ50" s="554"/>
      <c r="BK50" s="554"/>
      <c r="BL50" s="554"/>
      <c r="BM50" s="555"/>
      <c r="BN50" s="69">
        <v>5</v>
      </c>
    </row>
    <row r="51" spans="1:66" s="60" customFormat="1" ht="15.75">
      <c r="A51" s="1062"/>
      <c r="B51" s="1063"/>
      <c r="C51" s="1063"/>
      <c r="D51" s="1064"/>
      <c r="E51" s="601" t="s">
        <v>432</v>
      </c>
      <c r="F51" s="562"/>
      <c r="G51" s="562"/>
      <c r="H51" s="562"/>
      <c r="I51" s="562"/>
      <c r="J51" s="562"/>
      <c r="K51" s="562"/>
      <c r="L51" s="562"/>
      <c r="M51" s="562"/>
      <c r="N51" s="562"/>
      <c r="O51" s="562"/>
      <c r="P51" s="562"/>
      <c r="Q51" s="562"/>
      <c r="R51" s="562"/>
      <c r="S51" s="562"/>
      <c r="T51" s="562"/>
      <c r="U51" s="562"/>
      <c r="V51" s="562"/>
      <c r="W51" s="562"/>
      <c r="X51" s="562"/>
      <c r="Y51" s="562"/>
      <c r="Z51" s="562"/>
      <c r="AA51" s="562"/>
      <c r="AB51" s="562"/>
      <c r="AC51" s="562"/>
      <c r="AD51" s="562"/>
      <c r="AE51" s="562"/>
      <c r="AF51" s="562"/>
      <c r="AG51" s="562"/>
      <c r="AH51" s="562"/>
      <c r="AI51" s="562"/>
      <c r="AJ51" s="562"/>
      <c r="AK51" s="562"/>
      <c r="AL51" s="562"/>
      <c r="AM51" s="562"/>
      <c r="AN51" s="562"/>
      <c r="AO51" s="562"/>
      <c r="AP51" s="562"/>
      <c r="AQ51" s="562"/>
      <c r="AR51" s="602"/>
      <c r="AS51" s="606"/>
      <c r="AT51" s="545"/>
      <c r="AU51" s="545"/>
      <c r="AV51" s="545"/>
      <c r="AW51" s="545"/>
      <c r="AX51" s="545"/>
      <c r="AY51" s="545"/>
      <c r="AZ51" s="545"/>
      <c r="BA51" s="545"/>
      <c r="BB51" s="607"/>
      <c r="BC51" s="817"/>
      <c r="BD51" s="896"/>
      <c r="BE51" s="896"/>
      <c r="BF51" s="896"/>
      <c r="BG51" s="896"/>
      <c r="BH51" s="896"/>
      <c r="BI51" s="896"/>
      <c r="BJ51" s="896"/>
      <c r="BK51" s="896"/>
      <c r="BL51" s="896"/>
      <c r="BM51" s="818"/>
      <c r="BN51" s="105">
        <f>SUM(BN52:BN54)</f>
        <v>614000</v>
      </c>
    </row>
    <row r="52" spans="1:66" s="22" customFormat="1" ht="18" customHeight="1">
      <c r="A52" s="699">
        <v>1</v>
      </c>
      <c r="B52" s="700"/>
      <c r="C52" s="700"/>
      <c r="D52" s="701"/>
      <c r="E52" s="755" t="s">
        <v>817</v>
      </c>
      <c r="F52" s="756"/>
      <c r="G52" s="756"/>
      <c r="H52" s="756"/>
      <c r="I52" s="756"/>
      <c r="J52" s="756"/>
      <c r="K52" s="756"/>
      <c r="L52" s="756"/>
      <c r="M52" s="756"/>
      <c r="N52" s="756"/>
      <c r="O52" s="756"/>
      <c r="P52" s="756"/>
      <c r="Q52" s="756"/>
      <c r="R52" s="756"/>
      <c r="S52" s="756"/>
      <c r="T52" s="756"/>
      <c r="U52" s="756"/>
      <c r="V52" s="756"/>
      <c r="W52" s="756"/>
      <c r="X52" s="756"/>
      <c r="Y52" s="756"/>
      <c r="Z52" s="756"/>
      <c r="AA52" s="756"/>
      <c r="AB52" s="756"/>
      <c r="AC52" s="756"/>
      <c r="AD52" s="756"/>
      <c r="AE52" s="756"/>
      <c r="AF52" s="756"/>
      <c r="AG52" s="756"/>
      <c r="AH52" s="756"/>
      <c r="AI52" s="756"/>
      <c r="AJ52" s="756"/>
      <c r="AK52" s="756"/>
      <c r="AL52" s="756"/>
      <c r="AM52" s="756"/>
      <c r="AN52" s="756"/>
      <c r="AO52" s="756"/>
      <c r="AP52" s="756"/>
      <c r="AQ52" s="756"/>
      <c r="AR52" s="757"/>
      <c r="AS52" s="1020">
        <v>57</v>
      </c>
      <c r="AT52" s="1021"/>
      <c r="AU52" s="1021"/>
      <c r="AV52" s="1021"/>
      <c r="AW52" s="1021"/>
      <c r="AX52" s="1021"/>
      <c r="AY52" s="1021"/>
      <c r="AZ52" s="1021"/>
      <c r="BA52" s="1021"/>
      <c r="BB52" s="1022"/>
      <c r="BC52" s="943">
        <v>7000</v>
      </c>
      <c r="BD52" s="944"/>
      <c r="BE52" s="944"/>
      <c r="BF52" s="944"/>
      <c r="BG52" s="944"/>
      <c r="BH52" s="944"/>
      <c r="BI52" s="944"/>
      <c r="BJ52" s="944"/>
      <c r="BK52" s="944"/>
      <c r="BL52" s="944"/>
      <c r="BM52" s="945"/>
      <c r="BN52" s="207">
        <f>AS52*BC52</f>
        <v>399000</v>
      </c>
    </row>
    <row r="53" spans="1:66" s="22" customFormat="1" ht="15.75">
      <c r="A53" s="699">
        <v>2</v>
      </c>
      <c r="B53" s="700"/>
      <c r="C53" s="700"/>
      <c r="D53" s="701"/>
      <c r="E53" s="755" t="s">
        <v>435</v>
      </c>
      <c r="F53" s="756"/>
      <c r="G53" s="756"/>
      <c r="H53" s="756"/>
      <c r="I53" s="756"/>
      <c r="J53" s="756"/>
      <c r="K53" s="756"/>
      <c r="L53" s="756"/>
      <c r="M53" s="756"/>
      <c r="N53" s="756"/>
      <c r="O53" s="756"/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6"/>
      <c r="AA53" s="756"/>
      <c r="AB53" s="756"/>
      <c r="AC53" s="756"/>
      <c r="AD53" s="756"/>
      <c r="AE53" s="756"/>
      <c r="AF53" s="756"/>
      <c r="AG53" s="756"/>
      <c r="AH53" s="756"/>
      <c r="AI53" s="756"/>
      <c r="AJ53" s="756"/>
      <c r="AK53" s="756"/>
      <c r="AL53" s="756"/>
      <c r="AM53" s="756"/>
      <c r="AN53" s="756"/>
      <c r="AO53" s="756"/>
      <c r="AP53" s="756"/>
      <c r="AQ53" s="756"/>
      <c r="AR53" s="757"/>
      <c r="AS53" s="1020">
        <v>5</v>
      </c>
      <c r="AT53" s="1021"/>
      <c r="AU53" s="1021"/>
      <c r="AV53" s="1021"/>
      <c r="AW53" s="1021"/>
      <c r="AX53" s="1021"/>
      <c r="AY53" s="1021"/>
      <c r="AZ53" s="1021"/>
      <c r="BA53" s="1021"/>
      <c r="BB53" s="1022"/>
      <c r="BC53" s="943">
        <v>11000</v>
      </c>
      <c r="BD53" s="944"/>
      <c r="BE53" s="944"/>
      <c r="BF53" s="944"/>
      <c r="BG53" s="944"/>
      <c r="BH53" s="944"/>
      <c r="BI53" s="944"/>
      <c r="BJ53" s="944"/>
      <c r="BK53" s="944"/>
      <c r="BL53" s="944"/>
      <c r="BM53" s="945"/>
      <c r="BN53" s="207">
        <f>AS53*BC53</f>
        <v>55000</v>
      </c>
    </row>
    <row r="54" spans="1:66" s="22" customFormat="1" ht="15.75">
      <c r="A54" s="699">
        <v>3</v>
      </c>
      <c r="B54" s="700"/>
      <c r="C54" s="700"/>
      <c r="D54" s="701"/>
      <c r="E54" s="755" t="s">
        <v>833</v>
      </c>
      <c r="F54" s="756"/>
      <c r="G54" s="756"/>
      <c r="H54" s="756"/>
      <c r="I54" s="756"/>
      <c r="J54" s="756"/>
      <c r="K54" s="756"/>
      <c r="L54" s="756"/>
      <c r="M54" s="756"/>
      <c r="N54" s="756"/>
      <c r="O54" s="756"/>
      <c r="P54" s="756"/>
      <c r="Q54" s="756"/>
      <c r="R54" s="756"/>
      <c r="S54" s="756"/>
      <c r="T54" s="756"/>
      <c r="U54" s="756"/>
      <c r="V54" s="756"/>
      <c r="W54" s="756"/>
      <c r="X54" s="756"/>
      <c r="Y54" s="756"/>
      <c r="Z54" s="756"/>
      <c r="AA54" s="756"/>
      <c r="AB54" s="756"/>
      <c r="AC54" s="756"/>
      <c r="AD54" s="756"/>
      <c r="AE54" s="756"/>
      <c r="AF54" s="756"/>
      <c r="AG54" s="756"/>
      <c r="AH54" s="756"/>
      <c r="AI54" s="756"/>
      <c r="AJ54" s="756"/>
      <c r="AK54" s="756"/>
      <c r="AL54" s="756"/>
      <c r="AM54" s="756"/>
      <c r="AN54" s="756"/>
      <c r="AO54" s="756"/>
      <c r="AP54" s="756"/>
      <c r="AQ54" s="756"/>
      <c r="AR54" s="757"/>
      <c r="AS54" s="1020">
        <v>20</v>
      </c>
      <c r="AT54" s="1021"/>
      <c r="AU54" s="1021"/>
      <c r="AV54" s="1021"/>
      <c r="AW54" s="1021"/>
      <c r="AX54" s="1021"/>
      <c r="AY54" s="1021"/>
      <c r="AZ54" s="1021"/>
      <c r="BA54" s="1021"/>
      <c r="BB54" s="1022"/>
      <c r="BC54" s="943">
        <v>8000</v>
      </c>
      <c r="BD54" s="944"/>
      <c r="BE54" s="944"/>
      <c r="BF54" s="944"/>
      <c r="BG54" s="944"/>
      <c r="BH54" s="944"/>
      <c r="BI54" s="944"/>
      <c r="BJ54" s="944"/>
      <c r="BK54" s="944"/>
      <c r="BL54" s="944"/>
      <c r="BM54" s="945"/>
      <c r="BN54" s="207">
        <f>AS54*BC54</f>
        <v>160000</v>
      </c>
    </row>
    <row r="55" spans="1:66" s="159" customFormat="1" ht="15.75">
      <c r="A55" s="1062"/>
      <c r="B55" s="1063"/>
      <c r="C55" s="1063"/>
      <c r="D55" s="1064"/>
      <c r="E55" s="1052" t="s">
        <v>436</v>
      </c>
      <c r="F55" s="1053"/>
      <c r="G55" s="1053"/>
      <c r="H55" s="1053"/>
      <c r="I55" s="1053"/>
      <c r="J55" s="1053"/>
      <c r="K55" s="1053"/>
      <c r="L55" s="1053"/>
      <c r="M55" s="1053"/>
      <c r="N55" s="1053"/>
      <c r="O55" s="1053"/>
      <c r="P55" s="1053"/>
      <c r="Q55" s="1053"/>
      <c r="R55" s="1053"/>
      <c r="S55" s="1053"/>
      <c r="T55" s="1053"/>
      <c r="U55" s="1053"/>
      <c r="V55" s="1053"/>
      <c r="W55" s="1053"/>
      <c r="X55" s="1053"/>
      <c r="Y55" s="1053"/>
      <c r="Z55" s="1053"/>
      <c r="AA55" s="1053"/>
      <c r="AB55" s="1053"/>
      <c r="AC55" s="1053"/>
      <c r="AD55" s="1053"/>
      <c r="AE55" s="1053"/>
      <c r="AF55" s="1053"/>
      <c r="AG55" s="1053"/>
      <c r="AH55" s="1053"/>
      <c r="AI55" s="1053"/>
      <c r="AJ55" s="1053"/>
      <c r="AK55" s="1053"/>
      <c r="AL55" s="1053"/>
      <c r="AM55" s="1053"/>
      <c r="AN55" s="1053"/>
      <c r="AO55" s="1053"/>
      <c r="AP55" s="1053"/>
      <c r="AQ55" s="1053"/>
      <c r="AR55" s="1054"/>
      <c r="AS55" s="1062"/>
      <c r="AT55" s="1063"/>
      <c r="AU55" s="1063"/>
      <c r="AV55" s="1063"/>
      <c r="AW55" s="1063"/>
      <c r="AX55" s="1063"/>
      <c r="AY55" s="1063"/>
      <c r="AZ55" s="1063"/>
      <c r="BA55" s="1063"/>
      <c r="BB55" s="1064"/>
      <c r="BC55" s="1065"/>
      <c r="BD55" s="1066"/>
      <c r="BE55" s="1066"/>
      <c r="BF55" s="1066"/>
      <c r="BG55" s="1066"/>
      <c r="BH55" s="1066"/>
      <c r="BI55" s="1066"/>
      <c r="BJ55" s="1066"/>
      <c r="BK55" s="1066"/>
      <c r="BL55" s="1066"/>
      <c r="BM55" s="1067"/>
      <c r="BN55" s="158">
        <f>SUM(BN56:BN57)</f>
        <v>97200</v>
      </c>
    </row>
    <row r="56" spans="1:66" s="153" customFormat="1" ht="15.75">
      <c r="A56" s="752">
        <v>4</v>
      </c>
      <c r="B56" s="753"/>
      <c r="C56" s="753"/>
      <c r="D56" s="754"/>
      <c r="E56" s="755" t="s">
        <v>834</v>
      </c>
      <c r="F56" s="756"/>
      <c r="G56" s="756"/>
      <c r="H56" s="756"/>
      <c r="I56" s="756"/>
      <c r="J56" s="756"/>
      <c r="K56" s="756"/>
      <c r="L56" s="756"/>
      <c r="M56" s="756"/>
      <c r="N56" s="756"/>
      <c r="O56" s="756"/>
      <c r="P56" s="756"/>
      <c r="Q56" s="756"/>
      <c r="R56" s="756"/>
      <c r="S56" s="756"/>
      <c r="T56" s="756"/>
      <c r="U56" s="756"/>
      <c r="V56" s="756"/>
      <c r="W56" s="756"/>
      <c r="X56" s="756"/>
      <c r="Y56" s="756"/>
      <c r="Z56" s="756"/>
      <c r="AA56" s="756"/>
      <c r="AB56" s="756"/>
      <c r="AC56" s="756"/>
      <c r="AD56" s="756"/>
      <c r="AE56" s="756"/>
      <c r="AF56" s="756"/>
      <c r="AG56" s="756"/>
      <c r="AH56" s="756"/>
      <c r="AI56" s="756"/>
      <c r="AJ56" s="756"/>
      <c r="AK56" s="756"/>
      <c r="AL56" s="756"/>
      <c r="AM56" s="756"/>
      <c r="AN56" s="756"/>
      <c r="AO56" s="756"/>
      <c r="AP56" s="756"/>
      <c r="AQ56" s="756"/>
      <c r="AR56" s="757"/>
      <c r="AS56" s="761">
        <v>20</v>
      </c>
      <c r="AT56" s="762"/>
      <c r="AU56" s="762"/>
      <c r="AV56" s="762"/>
      <c r="AW56" s="762"/>
      <c r="AX56" s="762"/>
      <c r="AY56" s="762"/>
      <c r="AZ56" s="762"/>
      <c r="BA56" s="762"/>
      <c r="BB56" s="763"/>
      <c r="BC56" s="1037">
        <v>3600</v>
      </c>
      <c r="BD56" s="1038"/>
      <c r="BE56" s="1038"/>
      <c r="BF56" s="1038"/>
      <c r="BG56" s="1038"/>
      <c r="BH56" s="1038"/>
      <c r="BI56" s="1038"/>
      <c r="BJ56" s="1038"/>
      <c r="BK56" s="1038"/>
      <c r="BL56" s="1038"/>
      <c r="BM56" s="1039"/>
      <c r="BN56" s="202">
        <f>AS56*BC56</f>
        <v>72000</v>
      </c>
    </row>
    <row r="57" spans="1:66" s="153" customFormat="1" ht="15.75">
      <c r="A57" s="752">
        <v>5</v>
      </c>
      <c r="B57" s="753"/>
      <c r="C57" s="753"/>
      <c r="D57" s="754"/>
      <c r="E57" s="755" t="s">
        <v>835</v>
      </c>
      <c r="F57" s="756"/>
      <c r="G57" s="756"/>
      <c r="H57" s="756"/>
      <c r="I57" s="756"/>
      <c r="J57" s="756"/>
      <c r="K57" s="756"/>
      <c r="L57" s="756"/>
      <c r="M57" s="756"/>
      <c r="N57" s="756"/>
      <c r="O57" s="756"/>
      <c r="P57" s="756"/>
      <c r="Q57" s="756"/>
      <c r="R57" s="756"/>
      <c r="S57" s="756"/>
      <c r="T57" s="756"/>
      <c r="U57" s="756"/>
      <c r="V57" s="756"/>
      <c r="W57" s="756"/>
      <c r="X57" s="756"/>
      <c r="Y57" s="756"/>
      <c r="Z57" s="756"/>
      <c r="AA57" s="756"/>
      <c r="AB57" s="756"/>
      <c r="AC57" s="756"/>
      <c r="AD57" s="756"/>
      <c r="AE57" s="756"/>
      <c r="AF57" s="756"/>
      <c r="AG57" s="756"/>
      <c r="AH57" s="756"/>
      <c r="AI57" s="756"/>
      <c r="AJ57" s="756"/>
      <c r="AK57" s="756"/>
      <c r="AL57" s="756"/>
      <c r="AM57" s="756"/>
      <c r="AN57" s="756"/>
      <c r="AO57" s="756"/>
      <c r="AP57" s="756"/>
      <c r="AQ57" s="756"/>
      <c r="AR57" s="757"/>
      <c r="AS57" s="761">
        <v>6</v>
      </c>
      <c r="AT57" s="762"/>
      <c r="AU57" s="762"/>
      <c r="AV57" s="762"/>
      <c r="AW57" s="762"/>
      <c r="AX57" s="762"/>
      <c r="AY57" s="762"/>
      <c r="AZ57" s="762"/>
      <c r="BA57" s="762"/>
      <c r="BB57" s="763"/>
      <c r="BC57" s="1037">
        <v>4200</v>
      </c>
      <c r="BD57" s="1038"/>
      <c r="BE57" s="1038"/>
      <c r="BF57" s="1038"/>
      <c r="BG57" s="1038"/>
      <c r="BH57" s="1038"/>
      <c r="BI57" s="1038"/>
      <c r="BJ57" s="1038"/>
      <c r="BK57" s="1038"/>
      <c r="BL57" s="1038"/>
      <c r="BM57" s="1039"/>
      <c r="BN57" s="202">
        <f>AS57*BC57</f>
        <v>25200</v>
      </c>
    </row>
    <row r="58" spans="1:66" s="155" customFormat="1" ht="15.75">
      <c r="A58" s="1040"/>
      <c r="B58" s="1041"/>
      <c r="C58" s="1041"/>
      <c r="D58" s="1042"/>
      <c r="E58" s="1052" t="s">
        <v>437</v>
      </c>
      <c r="F58" s="1053"/>
      <c r="G58" s="1053"/>
      <c r="H58" s="1053"/>
      <c r="I58" s="1053"/>
      <c r="J58" s="1053"/>
      <c r="K58" s="1053"/>
      <c r="L58" s="1053"/>
      <c r="M58" s="1053"/>
      <c r="N58" s="1053"/>
      <c r="O58" s="1053"/>
      <c r="P58" s="1053"/>
      <c r="Q58" s="1053"/>
      <c r="R58" s="1053"/>
      <c r="S58" s="1053"/>
      <c r="T58" s="1053"/>
      <c r="U58" s="1053"/>
      <c r="V58" s="1053"/>
      <c r="W58" s="1053"/>
      <c r="X58" s="1053"/>
      <c r="Y58" s="1053"/>
      <c r="Z58" s="1053"/>
      <c r="AA58" s="1053"/>
      <c r="AB58" s="1053"/>
      <c r="AC58" s="1053"/>
      <c r="AD58" s="1053"/>
      <c r="AE58" s="1053"/>
      <c r="AF58" s="1053"/>
      <c r="AG58" s="1053"/>
      <c r="AH58" s="1053"/>
      <c r="AI58" s="1053"/>
      <c r="AJ58" s="1053"/>
      <c r="AK58" s="1053"/>
      <c r="AL58" s="1053"/>
      <c r="AM58" s="1053"/>
      <c r="AN58" s="1053"/>
      <c r="AO58" s="1053"/>
      <c r="AP58" s="1053"/>
      <c r="AQ58" s="1053"/>
      <c r="AR58" s="1054"/>
      <c r="AS58" s="1040"/>
      <c r="AT58" s="1041"/>
      <c r="AU58" s="1041"/>
      <c r="AV58" s="1041"/>
      <c r="AW58" s="1041"/>
      <c r="AX58" s="1041"/>
      <c r="AY58" s="1041"/>
      <c r="AZ58" s="1041"/>
      <c r="BA58" s="1041"/>
      <c r="BB58" s="1042"/>
      <c r="BC58" s="1043"/>
      <c r="BD58" s="1044"/>
      <c r="BE58" s="1044"/>
      <c r="BF58" s="1044"/>
      <c r="BG58" s="1044"/>
      <c r="BH58" s="1044"/>
      <c r="BI58" s="1044"/>
      <c r="BJ58" s="1044"/>
      <c r="BK58" s="1044"/>
      <c r="BL58" s="1044"/>
      <c r="BM58" s="1045"/>
      <c r="BN58" s="160">
        <f>SUM(BN59:BN66)</f>
        <v>27960</v>
      </c>
    </row>
    <row r="59" spans="1:66" s="153" customFormat="1" ht="15.75">
      <c r="A59" s="752">
        <v>6</v>
      </c>
      <c r="B59" s="753"/>
      <c r="C59" s="753"/>
      <c r="D59" s="754"/>
      <c r="E59" s="755" t="s">
        <v>438</v>
      </c>
      <c r="F59" s="756"/>
      <c r="G59" s="756"/>
      <c r="H59" s="756"/>
      <c r="I59" s="756"/>
      <c r="J59" s="756"/>
      <c r="K59" s="756"/>
      <c r="L59" s="756"/>
      <c r="M59" s="756"/>
      <c r="N59" s="756"/>
      <c r="O59" s="756"/>
      <c r="P59" s="756"/>
      <c r="Q59" s="756"/>
      <c r="R59" s="756"/>
      <c r="S59" s="756"/>
      <c r="T59" s="756"/>
      <c r="U59" s="756"/>
      <c r="V59" s="756"/>
      <c r="W59" s="756"/>
      <c r="X59" s="756"/>
      <c r="Y59" s="756"/>
      <c r="Z59" s="756"/>
      <c r="AA59" s="756"/>
      <c r="AB59" s="756"/>
      <c r="AC59" s="756"/>
      <c r="AD59" s="756"/>
      <c r="AE59" s="756"/>
      <c r="AF59" s="756"/>
      <c r="AG59" s="756"/>
      <c r="AH59" s="756"/>
      <c r="AI59" s="756"/>
      <c r="AJ59" s="756"/>
      <c r="AK59" s="756"/>
      <c r="AL59" s="756"/>
      <c r="AM59" s="756"/>
      <c r="AN59" s="756"/>
      <c r="AO59" s="756"/>
      <c r="AP59" s="756"/>
      <c r="AQ59" s="756"/>
      <c r="AR59" s="757"/>
      <c r="AS59" s="761">
        <v>1</v>
      </c>
      <c r="AT59" s="762"/>
      <c r="AU59" s="762"/>
      <c r="AV59" s="762"/>
      <c r="AW59" s="762"/>
      <c r="AX59" s="762"/>
      <c r="AY59" s="762"/>
      <c r="AZ59" s="762"/>
      <c r="BA59" s="762"/>
      <c r="BB59" s="763"/>
      <c r="BC59" s="1037">
        <v>580</v>
      </c>
      <c r="BD59" s="1038"/>
      <c r="BE59" s="1038"/>
      <c r="BF59" s="1038"/>
      <c r="BG59" s="1038"/>
      <c r="BH59" s="1038"/>
      <c r="BI59" s="1038"/>
      <c r="BJ59" s="1038"/>
      <c r="BK59" s="1038"/>
      <c r="BL59" s="1038"/>
      <c r="BM59" s="1039"/>
      <c r="BN59" s="202">
        <f aca="true" t="shared" si="1" ref="BN59:BN66">AS59*BC59</f>
        <v>580</v>
      </c>
    </row>
    <row r="60" spans="1:66" s="153" customFormat="1" ht="15.75">
      <c r="A60" s="752">
        <v>7</v>
      </c>
      <c r="B60" s="753"/>
      <c r="C60" s="753"/>
      <c r="D60" s="754"/>
      <c r="E60" s="755" t="s">
        <v>439</v>
      </c>
      <c r="F60" s="756"/>
      <c r="G60" s="756"/>
      <c r="H60" s="756"/>
      <c r="I60" s="756"/>
      <c r="J60" s="756"/>
      <c r="K60" s="756"/>
      <c r="L60" s="756"/>
      <c r="M60" s="756"/>
      <c r="N60" s="756"/>
      <c r="O60" s="756"/>
      <c r="P60" s="756"/>
      <c r="Q60" s="756"/>
      <c r="R60" s="756"/>
      <c r="S60" s="756"/>
      <c r="T60" s="756"/>
      <c r="U60" s="756"/>
      <c r="V60" s="756"/>
      <c r="W60" s="756"/>
      <c r="X60" s="756"/>
      <c r="Y60" s="756"/>
      <c r="Z60" s="756"/>
      <c r="AA60" s="756"/>
      <c r="AB60" s="756"/>
      <c r="AC60" s="756"/>
      <c r="AD60" s="756"/>
      <c r="AE60" s="756"/>
      <c r="AF60" s="756"/>
      <c r="AG60" s="756"/>
      <c r="AH60" s="756"/>
      <c r="AI60" s="756"/>
      <c r="AJ60" s="756"/>
      <c r="AK60" s="756"/>
      <c r="AL60" s="756"/>
      <c r="AM60" s="756"/>
      <c r="AN60" s="756"/>
      <c r="AO60" s="756"/>
      <c r="AP60" s="756"/>
      <c r="AQ60" s="756"/>
      <c r="AR60" s="757"/>
      <c r="AS60" s="761">
        <v>1</v>
      </c>
      <c r="AT60" s="762"/>
      <c r="AU60" s="762"/>
      <c r="AV60" s="762"/>
      <c r="AW60" s="762"/>
      <c r="AX60" s="762"/>
      <c r="AY60" s="762"/>
      <c r="AZ60" s="762"/>
      <c r="BA60" s="762"/>
      <c r="BB60" s="763"/>
      <c r="BC60" s="1037">
        <v>580</v>
      </c>
      <c r="BD60" s="1038"/>
      <c r="BE60" s="1038"/>
      <c r="BF60" s="1038"/>
      <c r="BG60" s="1038"/>
      <c r="BH60" s="1038"/>
      <c r="BI60" s="1038"/>
      <c r="BJ60" s="1038"/>
      <c r="BK60" s="1038"/>
      <c r="BL60" s="1038"/>
      <c r="BM60" s="1039"/>
      <c r="BN60" s="202">
        <f t="shared" si="1"/>
        <v>580</v>
      </c>
    </row>
    <row r="61" spans="1:66" s="153" customFormat="1" ht="31.5" customHeight="1">
      <c r="A61" s="752">
        <v>8</v>
      </c>
      <c r="B61" s="753"/>
      <c r="C61" s="753"/>
      <c r="D61" s="754"/>
      <c r="E61" s="755" t="s">
        <v>840</v>
      </c>
      <c r="F61" s="756"/>
      <c r="G61" s="756"/>
      <c r="H61" s="756"/>
      <c r="I61" s="756"/>
      <c r="J61" s="756"/>
      <c r="K61" s="756"/>
      <c r="L61" s="756"/>
      <c r="M61" s="756"/>
      <c r="N61" s="756"/>
      <c r="O61" s="756"/>
      <c r="P61" s="756"/>
      <c r="Q61" s="756"/>
      <c r="R61" s="756"/>
      <c r="S61" s="756"/>
      <c r="T61" s="756"/>
      <c r="U61" s="756"/>
      <c r="V61" s="756"/>
      <c r="W61" s="756"/>
      <c r="X61" s="756"/>
      <c r="Y61" s="756"/>
      <c r="Z61" s="756"/>
      <c r="AA61" s="756"/>
      <c r="AB61" s="756"/>
      <c r="AC61" s="756"/>
      <c r="AD61" s="756"/>
      <c r="AE61" s="756"/>
      <c r="AF61" s="756"/>
      <c r="AG61" s="756"/>
      <c r="AH61" s="756"/>
      <c r="AI61" s="756"/>
      <c r="AJ61" s="756"/>
      <c r="AK61" s="756"/>
      <c r="AL61" s="756"/>
      <c r="AM61" s="756"/>
      <c r="AN61" s="756"/>
      <c r="AO61" s="756"/>
      <c r="AP61" s="756"/>
      <c r="AQ61" s="756"/>
      <c r="AR61" s="757"/>
      <c r="AS61" s="761">
        <v>2</v>
      </c>
      <c r="AT61" s="762"/>
      <c r="AU61" s="762"/>
      <c r="AV61" s="762"/>
      <c r="AW61" s="762"/>
      <c r="AX61" s="762"/>
      <c r="AY61" s="762"/>
      <c r="AZ61" s="762"/>
      <c r="BA61" s="762"/>
      <c r="BB61" s="763"/>
      <c r="BC61" s="1037">
        <v>2200</v>
      </c>
      <c r="BD61" s="1038"/>
      <c r="BE61" s="1038"/>
      <c r="BF61" s="1038"/>
      <c r="BG61" s="1038"/>
      <c r="BH61" s="1038"/>
      <c r="BI61" s="1038"/>
      <c r="BJ61" s="1038"/>
      <c r="BK61" s="1038"/>
      <c r="BL61" s="1038"/>
      <c r="BM61" s="1039"/>
      <c r="BN61" s="202">
        <f t="shared" si="1"/>
        <v>4400</v>
      </c>
    </row>
    <row r="62" spans="1:66" s="153" customFormat="1" ht="30.75" customHeight="1">
      <c r="A62" s="752">
        <v>9</v>
      </c>
      <c r="B62" s="753"/>
      <c r="C62" s="753"/>
      <c r="D62" s="754"/>
      <c r="E62" s="755" t="s">
        <v>842</v>
      </c>
      <c r="F62" s="756"/>
      <c r="G62" s="756"/>
      <c r="H62" s="756"/>
      <c r="I62" s="756"/>
      <c r="J62" s="756"/>
      <c r="K62" s="756"/>
      <c r="L62" s="756"/>
      <c r="M62" s="756"/>
      <c r="N62" s="756"/>
      <c r="O62" s="756"/>
      <c r="P62" s="756"/>
      <c r="Q62" s="756"/>
      <c r="R62" s="756"/>
      <c r="S62" s="756"/>
      <c r="T62" s="756"/>
      <c r="U62" s="756"/>
      <c r="V62" s="756"/>
      <c r="W62" s="756"/>
      <c r="X62" s="756"/>
      <c r="Y62" s="756"/>
      <c r="Z62" s="756"/>
      <c r="AA62" s="756"/>
      <c r="AB62" s="756"/>
      <c r="AC62" s="756"/>
      <c r="AD62" s="756"/>
      <c r="AE62" s="756"/>
      <c r="AF62" s="756"/>
      <c r="AG62" s="756"/>
      <c r="AH62" s="756"/>
      <c r="AI62" s="756"/>
      <c r="AJ62" s="756"/>
      <c r="AK62" s="756"/>
      <c r="AL62" s="756"/>
      <c r="AM62" s="756"/>
      <c r="AN62" s="756"/>
      <c r="AO62" s="756"/>
      <c r="AP62" s="756"/>
      <c r="AQ62" s="756"/>
      <c r="AR62" s="757"/>
      <c r="AS62" s="761">
        <v>1</v>
      </c>
      <c r="AT62" s="762"/>
      <c r="AU62" s="762"/>
      <c r="AV62" s="762"/>
      <c r="AW62" s="762"/>
      <c r="AX62" s="762"/>
      <c r="AY62" s="762"/>
      <c r="AZ62" s="762"/>
      <c r="BA62" s="762"/>
      <c r="BB62" s="763"/>
      <c r="BC62" s="1037">
        <v>3900</v>
      </c>
      <c r="BD62" s="1038"/>
      <c r="BE62" s="1038"/>
      <c r="BF62" s="1038"/>
      <c r="BG62" s="1038"/>
      <c r="BH62" s="1038"/>
      <c r="BI62" s="1038"/>
      <c r="BJ62" s="1038"/>
      <c r="BK62" s="1038"/>
      <c r="BL62" s="1038"/>
      <c r="BM62" s="1039"/>
      <c r="BN62" s="202">
        <f t="shared" si="1"/>
        <v>3900</v>
      </c>
    </row>
    <row r="63" spans="1:66" s="153" customFormat="1" ht="15.75">
      <c r="A63" s="752">
        <v>10</v>
      </c>
      <c r="B63" s="753"/>
      <c r="C63" s="753"/>
      <c r="D63" s="754"/>
      <c r="E63" s="755" t="s">
        <v>843</v>
      </c>
      <c r="F63" s="756"/>
      <c r="G63" s="756"/>
      <c r="H63" s="756"/>
      <c r="I63" s="756"/>
      <c r="J63" s="756"/>
      <c r="K63" s="756"/>
      <c r="L63" s="756"/>
      <c r="M63" s="756"/>
      <c r="N63" s="756"/>
      <c r="O63" s="756"/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6"/>
      <c r="AA63" s="756"/>
      <c r="AB63" s="756"/>
      <c r="AC63" s="756"/>
      <c r="AD63" s="756"/>
      <c r="AE63" s="756"/>
      <c r="AF63" s="756"/>
      <c r="AG63" s="756"/>
      <c r="AH63" s="756"/>
      <c r="AI63" s="756"/>
      <c r="AJ63" s="756"/>
      <c r="AK63" s="756"/>
      <c r="AL63" s="756"/>
      <c r="AM63" s="756"/>
      <c r="AN63" s="756"/>
      <c r="AO63" s="756"/>
      <c r="AP63" s="756"/>
      <c r="AQ63" s="756"/>
      <c r="AR63" s="757"/>
      <c r="AS63" s="761">
        <v>1</v>
      </c>
      <c r="AT63" s="762"/>
      <c r="AU63" s="762"/>
      <c r="AV63" s="762"/>
      <c r="AW63" s="762"/>
      <c r="AX63" s="762"/>
      <c r="AY63" s="762"/>
      <c r="AZ63" s="762"/>
      <c r="BA63" s="762"/>
      <c r="BB63" s="763"/>
      <c r="BC63" s="1037">
        <v>3500</v>
      </c>
      <c r="BD63" s="1038"/>
      <c r="BE63" s="1038"/>
      <c r="BF63" s="1038"/>
      <c r="BG63" s="1038"/>
      <c r="BH63" s="1038"/>
      <c r="BI63" s="1038"/>
      <c r="BJ63" s="1038"/>
      <c r="BK63" s="1038"/>
      <c r="BL63" s="1038"/>
      <c r="BM63" s="1039"/>
      <c r="BN63" s="202">
        <f t="shared" si="1"/>
        <v>3500</v>
      </c>
    </row>
    <row r="64" spans="1:66" s="153" customFormat="1" ht="30" customHeight="1">
      <c r="A64" s="752">
        <v>11</v>
      </c>
      <c r="B64" s="753"/>
      <c r="C64" s="753"/>
      <c r="D64" s="754"/>
      <c r="E64" s="755" t="s">
        <v>844</v>
      </c>
      <c r="F64" s="756"/>
      <c r="G64" s="756"/>
      <c r="H64" s="756"/>
      <c r="I64" s="756"/>
      <c r="J64" s="756"/>
      <c r="K64" s="756"/>
      <c r="L64" s="756"/>
      <c r="M64" s="756"/>
      <c r="N64" s="756"/>
      <c r="O64" s="756"/>
      <c r="P64" s="756"/>
      <c r="Q64" s="756"/>
      <c r="R64" s="756"/>
      <c r="S64" s="756"/>
      <c r="T64" s="756"/>
      <c r="U64" s="756"/>
      <c r="V64" s="756"/>
      <c r="W64" s="756"/>
      <c r="X64" s="756"/>
      <c r="Y64" s="756"/>
      <c r="Z64" s="756"/>
      <c r="AA64" s="756"/>
      <c r="AB64" s="756"/>
      <c r="AC64" s="756"/>
      <c r="AD64" s="756"/>
      <c r="AE64" s="756"/>
      <c r="AF64" s="756"/>
      <c r="AG64" s="756"/>
      <c r="AH64" s="756"/>
      <c r="AI64" s="756"/>
      <c r="AJ64" s="756"/>
      <c r="AK64" s="756"/>
      <c r="AL64" s="756"/>
      <c r="AM64" s="756"/>
      <c r="AN64" s="756"/>
      <c r="AO64" s="756"/>
      <c r="AP64" s="756"/>
      <c r="AQ64" s="756"/>
      <c r="AR64" s="757"/>
      <c r="AS64" s="761">
        <v>1</v>
      </c>
      <c r="AT64" s="762"/>
      <c r="AU64" s="762"/>
      <c r="AV64" s="762"/>
      <c r="AW64" s="762"/>
      <c r="AX64" s="762"/>
      <c r="AY64" s="762"/>
      <c r="AZ64" s="762"/>
      <c r="BA64" s="762"/>
      <c r="BB64" s="763"/>
      <c r="BC64" s="1037">
        <v>6500</v>
      </c>
      <c r="BD64" s="1038"/>
      <c r="BE64" s="1038"/>
      <c r="BF64" s="1038"/>
      <c r="BG64" s="1038"/>
      <c r="BH64" s="1038"/>
      <c r="BI64" s="1038"/>
      <c r="BJ64" s="1038"/>
      <c r="BK64" s="1038"/>
      <c r="BL64" s="1038"/>
      <c r="BM64" s="1039"/>
      <c r="BN64" s="202">
        <f t="shared" si="1"/>
        <v>6500</v>
      </c>
    </row>
    <row r="65" spans="1:66" s="153" customFormat="1" ht="30.75" customHeight="1">
      <c r="A65" s="752">
        <v>12</v>
      </c>
      <c r="B65" s="753"/>
      <c r="C65" s="753"/>
      <c r="D65" s="754"/>
      <c r="E65" s="755" t="s">
        <v>845</v>
      </c>
      <c r="F65" s="756"/>
      <c r="G65" s="756"/>
      <c r="H65" s="756"/>
      <c r="I65" s="756"/>
      <c r="J65" s="756"/>
      <c r="K65" s="756"/>
      <c r="L65" s="756"/>
      <c r="M65" s="756"/>
      <c r="N65" s="756"/>
      <c r="O65" s="756"/>
      <c r="P65" s="756"/>
      <c r="Q65" s="756"/>
      <c r="R65" s="756"/>
      <c r="S65" s="756"/>
      <c r="T65" s="756"/>
      <c r="U65" s="756"/>
      <c r="V65" s="756"/>
      <c r="W65" s="756"/>
      <c r="X65" s="756"/>
      <c r="Y65" s="756"/>
      <c r="Z65" s="756"/>
      <c r="AA65" s="756"/>
      <c r="AB65" s="756"/>
      <c r="AC65" s="756"/>
      <c r="AD65" s="756"/>
      <c r="AE65" s="756"/>
      <c r="AF65" s="756"/>
      <c r="AG65" s="756"/>
      <c r="AH65" s="756"/>
      <c r="AI65" s="756"/>
      <c r="AJ65" s="756"/>
      <c r="AK65" s="756"/>
      <c r="AL65" s="756"/>
      <c r="AM65" s="756"/>
      <c r="AN65" s="756"/>
      <c r="AO65" s="756"/>
      <c r="AP65" s="756"/>
      <c r="AQ65" s="756"/>
      <c r="AR65" s="757"/>
      <c r="AS65" s="761">
        <v>1</v>
      </c>
      <c r="AT65" s="762"/>
      <c r="AU65" s="762"/>
      <c r="AV65" s="762"/>
      <c r="AW65" s="762"/>
      <c r="AX65" s="762"/>
      <c r="AY65" s="762"/>
      <c r="AZ65" s="762"/>
      <c r="BA65" s="762"/>
      <c r="BB65" s="763"/>
      <c r="BC65" s="1037">
        <v>7000</v>
      </c>
      <c r="BD65" s="1038"/>
      <c r="BE65" s="1038"/>
      <c r="BF65" s="1038"/>
      <c r="BG65" s="1038"/>
      <c r="BH65" s="1038"/>
      <c r="BI65" s="1038"/>
      <c r="BJ65" s="1038"/>
      <c r="BK65" s="1038"/>
      <c r="BL65" s="1038"/>
      <c r="BM65" s="1039"/>
      <c r="BN65" s="202">
        <f t="shared" si="1"/>
        <v>7000</v>
      </c>
    </row>
    <row r="66" spans="1:66" s="153" customFormat="1" ht="32.25" customHeight="1">
      <c r="A66" s="752">
        <v>13</v>
      </c>
      <c r="B66" s="753"/>
      <c r="C66" s="753"/>
      <c r="D66" s="754"/>
      <c r="E66" s="755" t="s">
        <v>848</v>
      </c>
      <c r="F66" s="756"/>
      <c r="G66" s="756"/>
      <c r="H66" s="756"/>
      <c r="I66" s="756"/>
      <c r="J66" s="756"/>
      <c r="K66" s="756"/>
      <c r="L66" s="756"/>
      <c r="M66" s="756"/>
      <c r="N66" s="756"/>
      <c r="O66" s="756"/>
      <c r="P66" s="756"/>
      <c r="Q66" s="756"/>
      <c r="R66" s="756"/>
      <c r="S66" s="756"/>
      <c r="T66" s="756"/>
      <c r="U66" s="756"/>
      <c r="V66" s="756"/>
      <c r="W66" s="756"/>
      <c r="X66" s="756"/>
      <c r="Y66" s="756"/>
      <c r="Z66" s="756"/>
      <c r="AA66" s="756"/>
      <c r="AB66" s="756"/>
      <c r="AC66" s="756"/>
      <c r="AD66" s="756"/>
      <c r="AE66" s="756"/>
      <c r="AF66" s="756"/>
      <c r="AG66" s="756"/>
      <c r="AH66" s="756"/>
      <c r="AI66" s="756"/>
      <c r="AJ66" s="756"/>
      <c r="AK66" s="756"/>
      <c r="AL66" s="756"/>
      <c r="AM66" s="756"/>
      <c r="AN66" s="756"/>
      <c r="AO66" s="756"/>
      <c r="AP66" s="756"/>
      <c r="AQ66" s="756"/>
      <c r="AR66" s="757"/>
      <c r="AS66" s="761">
        <v>1</v>
      </c>
      <c r="AT66" s="762"/>
      <c r="AU66" s="762"/>
      <c r="AV66" s="762"/>
      <c r="AW66" s="762"/>
      <c r="AX66" s="762"/>
      <c r="AY66" s="762"/>
      <c r="AZ66" s="762"/>
      <c r="BA66" s="762"/>
      <c r="BB66" s="763"/>
      <c r="BC66" s="1037">
        <v>1500</v>
      </c>
      <c r="BD66" s="1038"/>
      <c r="BE66" s="1038"/>
      <c r="BF66" s="1038"/>
      <c r="BG66" s="1038"/>
      <c r="BH66" s="1038"/>
      <c r="BI66" s="1038"/>
      <c r="BJ66" s="1038"/>
      <c r="BK66" s="1038"/>
      <c r="BL66" s="1038"/>
      <c r="BM66" s="1039"/>
      <c r="BN66" s="202">
        <f t="shared" si="1"/>
        <v>1500</v>
      </c>
    </row>
    <row r="67" spans="1:66" s="153" customFormat="1" ht="16.5" customHeight="1">
      <c r="A67" s="752"/>
      <c r="B67" s="753"/>
      <c r="C67" s="753"/>
      <c r="D67" s="754"/>
      <c r="E67" s="1059" t="s">
        <v>875</v>
      </c>
      <c r="F67" s="1060"/>
      <c r="G67" s="1060"/>
      <c r="H67" s="1060"/>
      <c r="I67" s="1060"/>
      <c r="J67" s="1060"/>
      <c r="K67" s="1060"/>
      <c r="L67" s="1060"/>
      <c r="M67" s="1060"/>
      <c r="N67" s="1060"/>
      <c r="O67" s="1060"/>
      <c r="P67" s="1060"/>
      <c r="Q67" s="1060"/>
      <c r="R67" s="1060"/>
      <c r="S67" s="1060"/>
      <c r="T67" s="1060"/>
      <c r="U67" s="1060"/>
      <c r="V67" s="1060"/>
      <c r="W67" s="1060"/>
      <c r="X67" s="1060"/>
      <c r="Y67" s="1060"/>
      <c r="Z67" s="1060"/>
      <c r="AA67" s="1060"/>
      <c r="AB67" s="1060"/>
      <c r="AC67" s="1060"/>
      <c r="AD67" s="1060"/>
      <c r="AE67" s="1060"/>
      <c r="AF67" s="1060"/>
      <c r="AG67" s="1060"/>
      <c r="AH67" s="1060"/>
      <c r="AI67" s="1060"/>
      <c r="AJ67" s="1060"/>
      <c r="AK67" s="1060"/>
      <c r="AL67" s="1060"/>
      <c r="AM67" s="1060"/>
      <c r="AN67" s="1060"/>
      <c r="AO67" s="1060"/>
      <c r="AP67" s="1060"/>
      <c r="AQ67" s="1060"/>
      <c r="AR67" s="1060"/>
      <c r="AS67" s="1060"/>
      <c r="AT67" s="1060"/>
      <c r="AU67" s="1060"/>
      <c r="AV67" s="1060"/>
      <c r="AW67" s="1060"/>
      <c r="AX67" s="1060"/>
      <c r="AY67" s="1060"/>
      <c r="AZ67" s="1060"/>
      <c r="BA67" s="1060"/>
      <c r="BB67" s="1061"/>
      <c r="BC67" s="1034"/>
      <c r="BD67" s="1035"/>
      <c r="BE67" s="1035"/>
      <c r="BF67" s="1035"/>
      <c r="BG67" s="1035"/>
      <c r="BH67" s="1035"/>
      <c r="BI67" s="1035"/>
      <c r="BJ67" s="1035"/>
      <c r="BK67" s="1035"/>
      <c r="BL67" s="1035"/>
      <c r="BM67" s="1036"/>
      <c r="BN67" s="152"/>
    </row>
    <row r="68" spans="1:66" s="153" customFormat="1" ht="15.75">
      <c r="A68" s="752">
        <v>14</v>
      </c>
      <c r="B68" s="753"/>
      <c r="C68" s="753"/>
      <c r="D68" s="754"/>
      <c r="E68" s="755" t="s">
        <v>839</v>
      </c>
      <c r="F68" s="756"/>
      <c r="G68" s="756"/>
      <c r="H68" s="756"/>
      <c r="I68" s="756"/>
      <c r="J68" s="756"/>
      <c r="K68" s="756"/>
      <c r="L68" s="756"/>
      <c r="M68" s="756"/>
      <c r="N68" s="756"/>
      <c r="O68" s="756"/>
      <c r="P68" s="756"/>
      <c r="Q68" s="756"/>
      <c r="R68" s="756"/>
      <c r="S68" s="756"/>
      <c r="T68" s="756"/>
      <c r="U68" s="756"/>
      <c r="V68" s="756"/>
      <c r="W68" s="756"/>
      <c r="X68" s="756"/>
      <c r="Y68" s="756"/>
      <c r="Z68" s="756"/>
      <c r="AA68" s="756"/>
      <c r="AB68" s="756"/>
      <c r="AC68" s="756"/>
      <c r="AD68" s="756"/>
      <c r="AE68" s="756"/>
      <c r="AF68" s="756"/>
      <c r="AG68" s="756"/>
      <c r="AH68" s="756"/>
      <c r="AI68" s="756"/>
      <c r="AJ68" s="756"/>
      <c r="AK68" s="756"/>
      <c r="AL68" s="756"/>
      <c r="AM68" s="756"/>
      <c r="AN68" s="756"/>
      <c r="AO68" s="756"/>
      <c r="AP68" s="756"/>
      <c r="AQ68" s="756"/>
      <c r="AR68" s="757"/>
      <c r="AS68" s="761">
        <v>2</v>
      </c>
      <c r="AT68" s="762"/>
      <c r="AU68" s="762"/>
      <c r="AV68" s="762"/>
      <c r="AW68" s="762"/>
      <c r="AX68" s="762"/>
      <c r="AY68" s="762"/>
      <c r="AZ68" s="762"/>
      <c r="BA68" s="762"/>
      <c r="BB68" s="763"/>
      <c r="BC68" s="1037">
        <v>5000</v>
      </c>
      <c r="BD68" s="1038"/>
      <c r="BE68" s="1038"/>
      <c r="BF68" s="1038"/>
      <c r="BG68" s="1038"/>
      <c r="BH68" s="1038"/>
      <c r="BI68" s="1038"/>
      <c r="BJ68" s="1038"/>
      <c r="BK68" s="1038"/>
      <c r="BL68" s="1038"/>
      <c r="BM68" s="1039"/>
      <c r="BN68" s="202">
        <f>AS68*BC68</f>
        <v>10000</v>
      </c>
    </row>
    <row r="69" spans="1:66" s="153" customFormat="1" ht="15.75">
      <c r="A69" s="752">
        <v>15</v>
      </c>
      <c r="B69" s="753"/>
      <c r="C69" s="753"/>
      <c r="D69" s="754"/>
      <c r="E69" s="755" t="s">
        <v>1012</v>
      </c>
      <c r="F69" s="756"/>
      <c r="G69" s="756"/>
      <c r="H69" s="756"/>
      <c r="I69" s="756"/>
      <c r="J69" s="756"/>
      <c r="K69" s="756"/>
      <c r="L69" s="756"/>
      <c r="M69" s="756"/>
      <c r="N69" s="756"/>
      <c r="O69" s="756"/>
      <c r="P69" s="756"/>
      <c r="Q69" s="756"/>
      <c r="R69" s="756"/>
      <c r="S69" s="756"/>
      <c r="T69" s="756"/>
      <c r="U69" s="756"/>
      <c r="V69" s="756"/>
      <c r="W69" s="756"/>
      <c r="X69" s="756"/>
      <c r="Y69" s="756"/>
      <c r="Z69" s="756"/>
      <c r="AA69" s="756"/>
      <c r="AB69" s="756"/>
      <c r="AC69" s="756"/>
      <c r="AD69" s="756"/>
      <c r="AE69" s="756"/>
      <c r="AF69" s="756"/>
      <c r="AG69" s="756"/>
      <c r="AH69" s="756"/>
      <c r="AI69" s="756"/>
      <c r="AJ69" s="756"/>
      <c r="AK69" s="756"/>
      <c r="AL69" s="756"/>
      <c r="AM69" s="756"/>
      <c r="AN69" s="756"/>
      <c r="AO69" s="756"/>
      <c r="AP69" s="756"/>
      <c r="AQ69" s="756"/>
      <c r="AR69" s="757"/>
      <c r="AS69" s="761">
        <v>2</v>
      </c>
      <c r="AT69" s="762"/>
      <c r="AU69" s="762"/>
      <c r="AV69" s="762"/>
      <c r="AW69" s="762"/>
      <c r="AX69" s="762"/>
      <c r="AY69" s="762"/>
      <c r="AZ69" s="762"/>
      <c r="BA69" s="762"/>
      <c r="BB69" s="763"/>
      <c r="BC69" s="1037">
        <v>2000</v>
      </c>
      <c r="BD69" s="1038"/>
      <c r="BE69" s="1038"/>
      <c r="BF69" s="1038"/>
      <c r="BG69" s="1038"/>
      <c r="BH69" s="1038"/>
      <c r="BI69" s="1038"/>
      <c r="BJ69" s="1038"/>
      <c r="BK69" s="1038"/>
      <c r="BL69" s="1038"/>
      <c r="BM69" s="1039"/>
      <c r="BN69" s="202">
        <f>AS69*BC69</f>
        <v>4000</v>
      </c>
    </row>
    <row r="70" spans="1:66" s="153" customFormat="1" ht="15" customHeight="1">
      <c r="A70" s="752">
        <v>16</v>
      </c>
      <c r="B70" s="753"/>
      <c r="C70" s="753"/>
      <c r="D70" s="754"/>
      <c r="E70" s="755" t="s">
        <v>1013</v>
      </c>
      <c r="F70" s="756"/>
      <c r="G70" s="756"/>
      <c r="H70" s="756"/>
      <c r="I70" s="756"/>
      <c r="J70" s="756"/>
      <c r="K70" s="756"/>
      <c r="L70" s="756"/>
      <c r="M70" s="756"/>
      <c r="N70" s="756"/>
      <c r="O70" s="756"/>
      <c r="P70" s="756"/>
      <c r="Q70" s="756"/>
      <c r="R70" s="756"/>
      <c r="S70" s="756"/>
      <c r="T70" s="756"/>
      <c r="U70" s="756"/>
      <c r="V70" s="756"/>
      <c r="W70" s="756"/>
      <c r="X70" s="756"/>
      <c r="Y70" s="756"/>
      <c r="Z70" s="756"/>
      <c r="AA70" s="756"/>
      <c r="AB70" s="756"/>
      <c r="AC70" s="756"/>
      <c r="AD70" s="756"/>
      <c r="AE70" s="756"/>
      <c r="AF70" s="756"/>
      <c r="AG70" s="756"/>
      <c r="AH70" s="756"/>
      <c r="AI70" s="756"/>
      <c r="AJ70" s="756"/>
      <c r="AK70" s="756"/>
      <c r="AL70" s="756"/>
      <c r="AM70" s="756"/>
      <c r="AN70" s="756"/>
      <c r="AO70" s="756"/>
      <c r="AP70" s="756"/>
      <c r="AQ70" s="756"/>
      <c r="AR70" s="757"/>
      <c r="AS70" s="761">
        <v>3</v>
      </c>
      <c r="AT70" s="762"/>
      <c r="AU70" s="762"/>
      <c r="AV70" s="762"/>
      <c r="AW70" s="762"/>
      <c r="AX70" s="762"/>
      <c r="AY70" s="762"/>
      <c r="AZ70" s="762"/>
      <c r="BA70" s="762"/>
      <c r="BB70" s="763"/>
      <c r="BC70" s="1037">
        <v>2200</v>
      </c>
      <c r="BD70" s="1038"/>
      <c r="BE70" s="1038"/>
      <c r="BF70" s="1038"/>
      <c r="BG70" s="1038"/>
      <c r="BH70" s="1038"/>
      <c r="BI70" s="1038"/>
      <c r="BJ70" s="1038"/>
      <c r="BK70" s="1038"/>
      <c r="BL70" s="1038"/>
      <c r="BM70" s="1039"/>
      <c r="BN70" s="202">
        <f>AS70*BC70</f>
        <v>6600</v>
      </c>
    </row>
    <row r="71" spans="1:66" s="155" customFormat="1" ht="15.75">
      <c r="A71" s="1040"/>
      <c r="B71" s="1041"/>
      <c r="C71" s="1041"/>
      <c r="D71" s="1042"/>
      <c r="E71" s="1052" t="s">
        <v>440</v>
      </c>
      <c r="F71" s="1053"/>
      <c r="G71" s="1053"/>
      <c r="H71" s="1053"/>
      <c r="I71" s="1053"/>
      <c r="J71" s="1053"/>
      <c r="K71" s="1053"/>
      <c r="L71" s="1053"/>
      <c r="M71" s="1053"/>
      <c r="N71" s="1053"/>
      <c r="O71" s="1053"/>
      <c r="P71" s="1053"/>
      <c r="Q71" s="1053"/>
      <c r="R71" s="1053"/>
      <c r="S71" s="1053"/>
      <c r="T71" s="1053"/>
      <c r="U71" s="1053"/>
      <c r="V71" s="1053"/>
      <c r="W71" s="1053"/>
      <c r="X71" s="1053"/>
      <c r="Y71" s="1053"/>
      <c r="Z71" s="1053"/>
      <c r="AA71" s="1053"/>
      <c r="AB71" s="1053"/>
      <c r="AC71" s="1053"/>
      <c r="AD71" s="1053"/>
      <c r="AE71" s="1053"/>
      <c r="AF71" s="1053"/>
      <c r="AG71" s="1053"/>
      <c r="AH71" s="1053"/>
      <c r="AI71" s="1053"/>
      <c r="AJ71" s="1053"/>
      <c r="AK71" s="1053"/>
      <c r="AL71" s="1053"/>
      <c r="AM71" s="1053"/>
      <c r="AN71" s="1053"/>
      <c r="AO71" s="1053"/>
      <c r="AP71" s="1053"/>
      <c r="AQ71" s="1053"/>
      <c r="AR71" s="1054"/>
      <c r="AS71" s="1040"/>
      <c r="AT71" s="1041"/>
      <c r="AU71" s="1041"/>
      <c r="AV71" s="1041"/>
      <c r="AW71" s="1041"/>
      <c r="AX71" s="1041"/>
      <c r="AY71" s="1041"/>
      <c r="AZ71" s="1041"/>
      <c r="BA71" s="1041"/>
      <c r="BB71" s="1042"/>
      <c r="BC71" s="1043"/>
      <c r="BD71" s="1044"/>
      <c r="BE71" s="1044"/>
      <c r="BF71" s="1044"/>
      <c r="BG71" s="1044"/>
      <c r="BH71" s="1044"/>
      <c r="BI71" s="1044"/>
      <c r="BJ71" s="1044"/>
      <c r="BK71" s="1044"/>
      <c r="BL71" s="1044"/>
      <c r="BM71" s="1045"/>
      <c r="BN71" s="160">
        <f>SUM(BN72:BN73)</f>
        <v>34500</v>
      </c>
    </row>
    <row r="72" spans="1:66" s="153" customFormat="1" ht="15.75" customHeight="1">
      <c r="A72" s="752">
        <v>17</v>
      </c>
      <c r="B72" s="753"/>
      <c r="C72" s="753"/>
      <c r="D72" s="754"/>
      <c r="E72" s="755" t="s">
        <v>837</v>
      </c>
      <c r="F72" s="756"/>
      <c r="G72" s="756"/>
      <c r="H72" s="756"/>
      <c r="I72" s="756"/>
      <c r="J72" s="756"/>
      <c r="K72" s="756"/>
      <c r="L72" s="756"/>
      <c r="M72" s="756"/>
      <c r="N72" s="756"/>
      <c r="O72" s="756"/>
      <c r="P72" s="756"/>
      <c r="Q72" s="756"/>
      <c r="R72" s="756"/>
      <c r="S72" s="756"/>
      <c r="T72" s="756"/>
      <c r="U72" s="756"/>
      <c r="V72" s="756"/>
      <c r="W72" s="756"/>
      <c r="X72" s="756"/>
      <c r="Y72" s="756"/>
      <c r="Z72" s="756"/>
      <c r="AA72" s="756"/>
      <c r="AB72" s="756"/>
      <c r="AC72" s="756"/>
      <c r="AD72" s="756"/>
      <c r="AE72" s="756"/>
      <c r="AF72" s="756"/>
      <c r="AG72" s="756"/>
      <c r="AH72" s="756"/>
      <c r="AI72" s="756"/>
      <c r="AJ72" s="756"/>
      <c r="AK72" s="756"/>
      <c r="AL72" s="756"/>
      <c r="AM72" s="756"/>
      <c r="AN72" s="756"/>
      <c r="AO72" s="756"/>
      <c r="AP72" s="756"/>
      <c r="AQ72" s="756"/>
      <c r="AR72" s="757"/>
      <c r="AS72" s="761">
        <v>1</v>
      </c>
      <c r="AT72" s="762"/>
      <c r="AU72" s="762"/>
      <c r="AV72" s="762"/>
      <c r="AW72" s="762"/>
      <c r="AX72" s="762"/>
      <c r="AY72" s="762"/>
      <c r="AZ72" s="762"/>
      <c r="BA72" s="762"/>
      <c r="BB72" s="763"/>
      <c r="BC72" s="1037">
        <v>4500</v>
      </c>
      <c r="BD72" s="1038"/>
      <c r="BE72" s="1038"/>
      <c r="BF72" s="1038"/>
      <c r="BG72" s="1038"/>
      <c r="BH72" s="1038"/>
      <c r="BI72" s="1038"/>
      <c r="BJ72" s="1038"/>
      <c r="BK72" s="1038"/>
      <c r="BL72" s="1038"/>
      <c r="BM72" s="1039"/>
      <c r="BN72" s="202">
        <f>AS72*BC72</f>
        <v>4500</v>
      </c>
    </row>
    <row r="73" spans="1:66" s="153" customFormat="1" ht="15.75">
      <c r="A73" s="752">
        <v>18</v>
      </c>
      <c r="B73" s="753"/>
      <c r="C73" s="753"/>
      <c r="D73" s="754"/>
      <c r="E73" s="755" t="s">
        <v>838</v>
      </c>
      <c r="F73" s="756"/>
      <c r="G73" s="756"/>
      <c r="H73" s="756"/>
      <c r="I73" s="756"/>
      <c r="J73" s="756"/>
      <c r="K73" s="756"/>
      <c r="L73" s="756"/>
      <c r="M73" s="756"/>
      <c r="N73" s="756"/>
      <c r="O73" s="756"/>
      <c r="P73" s="756"/>
      <c r="Q73" s="756"/>
      <c r="R73" s="756"/>
      <c r="S73" s="756"/>
      <c r="T73" s="756"/>
      <c r="U73" s="756"/>
      <c r="V73" s="756"/>
      <c r="W73" s="756"/>
      <c r="X73" s="756"/>
      <c r="Y73" s="756"/>
      <c r="Z73" s="756"/>
      <c r="AA73" s="756"/>
      <c r="AB73" s="756"/>
      <c r="AC73" s="756"/>
      <c r="AD73" s="756"/>
      <c r="AE73" s="756"/>
      <c r="AF73" s="756"/>
      <c r="AG73" s="756"/>
      <c r="AH73" s="756"/>
      <c r="AI73" s="756"/>
      <c r="AJ73" s="756"/>
      <c r="AK73" s="756"/>
      <c r="AL73" s="756"/>
      <c r="AM73" s="756"/>
      <c r="AN73" s="756"/>
      <c r="AO73" s="756"/>
      <c r="AP73" s="756"/>
      <c r="AQ73" s="756"/>
      <c r="AR73" s="757"/>
      <c r="AS73" s="761">
        <v>10</v>
      </c>
      <c r="AT73" s="762"/>
      <c r="AU73" s="762"/>
      <c r="AV73" s="762"/>
      <c r="AW73" s="762"/>
      <c r="AX73" s="762"/>
      <c r="AY73" s="762"/>
      <c r="AZ73" s="762"/>
      <c r="BA73" s="762"/>
      <c r="BB73" s="763"/>
      <c r="BC73" s="1037">
        <v>3000</v>
      </c>
      <c r="BD73" s="1038"/>
      <c r="BE73" s="1038"/>
      <c r="BF73" s="1038"/>
      <c r="BG73" s="1038"/>
      <c r="BH73" s="1038"/>
      <c r="BI73" s="1038"/>
      <c r="BJ73" s="1038"/>
      <c r="BK73" s="1038"/>
      <c r="BL73" s="1038"/>
      <c r="BM73" s="1039"/>
      <c r="BN73" s="202">
        <f>AS73*BC73</f>
        <v>30000</v>
      </c>
    </row>
    <row r="74" spans="1:66" s="155" customFormat="1" ht="17.25" customHeight="1">
      <c r="A74" s="1058"/>
      <c r="B74" s="1041"/>
      <c r="C74" s="1041"/>
      <c r="D74" s="1042"/>
      <c r="E74" s="1052" t="s">
        <v>441</v>
      </c>
      <c r="F74" s="1053"/>
      <c r="G74" s="1053"/>
      <c r="H74" s="1053"/>
      <c r="I74" s="1053"/>
      <c r="J74" s="1053"/>
      <c r="K74" s="1053"/>
      <c r="L74" s="1053"/>
      <c r="M74" s="1053"/>
      <c r="N74" s="1053"/>
      <c r="O74" s="1053"/>
      <c r="P74" s="1053"/>
      <c r="Q74" s="1053"/>
      <c r="R74" s="1053"/>
      <c r="S74" s="1053"/>
      <c r="T74" s="1053"/>
      <c r="U74" s="1053"/>
      <c r="V74" s="1053"/>
      <c r="W74" s="1053"/>
      <c r="X74" s="1053"/>
      <c r="Y74" s="1053"/>
      <c r="Z74" s="1053"/>
      <c r="AA74" s="1053"/>
      <c r="AB74" s="1053"/>
      <c r="AC74" s="1053"/>
      <c r="AD74" s="1053"/>
      <c r="AE74" s="1053"/>
      <c r="AF74" s="1053"/>
      <c r="AG74" s="1053"/>
      <c r="AH74" s="1053"/>
      <c r="AI74" s="1053"/>
      <c r="AJ74" s="1053"/>
      <c r="AK74" s="1053"/>
      <c r="AL74" s="1053"/>
      <c r="AM74" s="1053"/>
      <c r="AN74" s="1053"/>
      <c r="AO74" s="1053"/>
      <c r="AP74" s="1053"/>
      <c r="AQ74" s="1053"/>
      <c r="AR74" s="1054"/>
      <c r="AS74" s="1040"/>
      <c r="AT74" s="1041"/>
      <c r="AU74" s="1041"/>
      <c r="AV74" s="1041"/>
      <c r="AW74" s="1041"/>
      <c r="AX74" s="1041"/>
      <c r="AY74" s="1041"/>
      <c r="AZ74" s="1041"/>
      <c r="BA74" s="1041"/>
      <c r="BB74" s="1042"/>
      <c r="BC74" s="1043"/>
      <c r="BD74" s="1044"/>
      <c r="BE74" s="1044"/>
      <c r="BF74" s="1044"/>
      <c r="BG74" s="1044"/>
      <c r="BH74" s="1044"/>
      <c r="BI74" s="1044"/>
      <c r="BJ74" s="1044"/>
      <c r="BK74" s="1044"/>
      <c r="BL74" s="1044"/>
      <c r="BM74" s="1045"/>
      <c r="BN74" s="160">
        <f>SUM(BN75:BN76)</f>
        <v>3750</v>
      </c>
    </row>
    <row r="75" spans="1:66" s="153" customFormat="1" ht="30.75" customHeight="1">
      <c r="A75" s="752">
        <v>19</v>
      </c>
      <c r="B75" s="753"/>
      <c r="C75" s="753"/>
      <c r="D75" s="754"/>
      <c r="E75" s="755" t="s">
        <v>443</v>
      </c>
      <c r="F75" s="756"/>
      <c r="G75" s="756"/>
      <c r="H75" s="756"/>
      <c r="I75" s="756"/>
      <c r="J75" s="756"/>
      <c r="K75" s="756"/>
      <c r="L75" s="756"/>
      <c r="M75" s="756"/>
      <c r="N75" s="756"/>
      <c r="O75" s="756"/>
      <c r="P75" s="756"/>
      <c r="Q75" s="756"/>
      <c r="R75" s="756"/>
      <c r="S75" s="756"/>
      <c r="T75" s="756"/>
      <c r="U75" s="756"/>
      <c r="V75" s="756"/>
      <c r="W75" s="756"/>
      <c r="X75" s="756"/>
      <c r="Y75" s="756"/>
      <c r="Z75" s="756"/>
      <c r="AA75" s="756"/>
      <c r="AB75" s="756"/>
      <c r="AC75" s="756"/>
      <c r="AD75" s="756"/>
      <c r="AE75" s="756"/>
      <c r="AF75" s="756"/>
      <c r="AG75" s="756"/>
      <c r="AH75" s="756"/>
      <c r="AI75" s="756"/>
      <c r="AJ75" s="756"/>
      <c r="AK75" s="756"/>
      <c r="AL75" s="756"/>
      <c r="AM75" s="756"/>
      <c r="AN75" s="756"/>
      <c r="AO75" s="756"/>
      <c r="AP75" s="756"/>
      <c r="AQ75" s="756"/>
      <c r="AR75" s="757"/>
      <c r="AS75" s="761">
        <v>1</v>
      </c>
      <c r="AT75" s="762"/>
      <c r="AU75" s="762"/>
      <c r="AV75" s="762"/>
      <c r="AW75" s="762"/>
      <c r="AX75" s="762"/>
      <c r="AY75" s="762"/>
      <c r="AZ75" s="762"/>
      <c r="BA75" s="762"/>
      <c r="BB75" s="763"/>
      <c r="BC75" s="1037">
        <v>1950</v>
      </c>
      <c r="BD75" s="1038"/>
      <c r="BE75" s="1038"/>
      <c r="BF75" s="1038"/>
      <c r="BG75" s="1038"/>
      <c r="BH75" s="1038"/>
      <c r="BI75" s="1038"/>
      <c r="BJ75" s="1038"/>
      <c r="BK75" s="1038"/>
      <c r="BL75" s="1038"/>
      <c r="BM75" s="1039"/>
      <c r="BN75" s="202">
        <f>AS75*BC75</f>
        <v>1950</v>
      </c>
    </row>
    <row r="76" spans="1:66" s="153" customFormat="1" ht="16.5" customHeight="1">
      <c r="A76" s="752">
        <v>20</v>
      </c>
      <c r="B76" s="753"/>
      <c r="C76" s="753"/>
      <c r="D76" s="754"/>
      <c r="E76" s="755" t="s">
        <v>444</v>
      </c>
      <c r="F76" s="756"/>
      <c r="G76" s="756"/>
      <c r="H76" s="756"/>
      <c r="I76" s="756"/>
      <c r="J76" s="756"/>
      <c r="K76" s="756"/>
      <c r="L76" s="756"/>
      <c r="M76" s="756"/>
      <c r="N76" s="756"/>
      <c r="O76" s="756"/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6"/>
      <c r="AA76" s="756"/>
      <c r="AB76" s="756"/>
      <c r="AC76" s="756"/>
      <c r="AD76" s="756"/>
      <c r="AE76" s="756"/>
      <c r="AF76" s="756"/>
      <c r="AG76" s="756"/>
      <c r="AH76" s="756"/>
      <c r="AI76" s="756"/>
      <c r="AJ76" s="756"/>
      <c r="AK76" s="756"/>
      <c r="AL76" s="756"/>
      <c r="AM76" s="756"/>
      <c r="AN76" s="756"/>
      <c r="AO76" s="756"/>
      <c r="AP76" s="756"/>
      <c r="AQ76" s="756"/>
      <c r="AR76" s="757"/>
      <c r="AS76" s="761">
        <v>1</v>
      </c>
      <c r="AT76" s="762"/>
      <c r="AU76" s="762"/>
      <c r="AV76" s="762"/>
      <c r="AW76" s="762"/>
      <c r="AX76" s="762"/>
      <c r="AY76" s="762"/>
      <c r="AZ76" s="762"/>
      <c r="BA76" s="762"/>
      <c r="BB76" s="763"/>
      <c r="BC76" s="1037">
        <v>1800</v>
      </c>
      <c r="BD76" s="1038"/>
      <c r="BE76" s="1038"/>
      <c r="BF76" s="1038"/>
      <c r="BG76" s="1038"/>
      <c r="BH76" s="1038"/>
      <c r="BI76" s="1038"/>
      <c r="BJ76" s="1038"/>
      <c r="BK76" s="1038"/>
      <c r="BL76" s="1038"/>
      <c r="BM76" s="1039"/>
      <c r="BN76" s="202">
        <f>AS76*BC76</f>
        <v>1800</v>
      </c>
    </row>
    <row r="77" spans="1:66" s="155" customFormat="1" ht="15.75">
      <c r="A77" s="1040"/>
      <c r="B77" s="1041"/>
      <c r="C77" s="1041"/>
      <c r="D77" s="1042"/>
      <c r="E77" s="1052" t="s">
        <v>846</v>
      </c>
      <c r="F77" s="1053"/>
      <c r="G77" s="1053"/>
      <c r="H77" s="1053"/>
      <c r="I77" s="1053"/>
      <c r="J77" s="1053"/>
      <c r="K77" s="1053"/>
      <c r="L77" s="1053"/>
      <c r="M77" s="1053"/>
      <c r="N77" s="1053"/>
      <c r="O77" s="1053"/>
      <c r="P77" s="1053"/>
      <c r="Q77" s="1053"/>
      <c r="R77" s="1053"/>
      <c r="S77" s="1053"/>
      <c r="T77" s="1053"/>
      <c r="U77" s="1053"/>
      <c r="V77" s="1053"/>
      <c r="W77" s="1053"/>
      <c r="X77" s="1053"/>
      <c r="Y77" s="1053"/>
      <c r="Z77" s="1053"/>
      <c r="AA77" s="1053"/>
      <c r="AB77" s="1053"/>
      <c r="AC77" s="1053"/>
      <c r="AD77" s="1053"/>
      <c r="AE77" s="1053"/>
      <c r="AF77" s="1053"/>
      <c r="AG77" s="1053"/>
      <c r="AH77" s="1053"/>
      <c r="AI77" s="1053"/>
      <c r="AJ77" s="1053"/>
      <c r="AK77" s="1053"/>
      <c r="AL77" s="1053"/>
      <c r="AM77" s="1053"/>
      <c r="AN77" s="1053"/>
      <c r="AO77" s="1053"/>
      <c r="AP77" s="1053"/>
      <c r="AQ77" s="1053"/>
      <c r="AR77" s="1054"/>
      <c r="AS77" s="1040"/>
      <c r="AT77" s="1041"/>
      <c r="AU77" s="1041"/>
      <c r="AV77" s="1041"/>
      <c r="AW77" s="1041"/>
      <c r="AX77" s="1041"/>
      <c r="AY77" s="1041"/>
      <c r="AZ77" s="1041"/>
      <c r="BA77" s="1041"/>
      <c r="BB77" s="1042"/>
      <c r="BC77" s="1043"/>
      <c r="BD77" s="1044"/>
      <c r="BE77" s="1044"/>
      <c r="BF77" s="1044"/>
      <c r="BG77" s="1044"/>
      <c r="BH77" s="1044"/>
      <c r="BI77" s="1044"/>
      <c r="BJ77" s="1044"/>
      <c r="BK77" s="1044"/>
      <c r="BL77" s="1044"/>
      <c r="BM77" s="1045"/>
      <c r="BN77" s="160">
        <f>SUM(BN78:BN99)</f>
        <v>244460</v>
      </c>
    </row>
    <row r="78" spans="1:66" s="155" customFormat="1" ht="15.75">
      <c r="A78" s="752">
        <v>21</v>
      </c>
      <c r="B78" s="753"/>
      <c r="C78" s="753"/>
      <c r="D78" s="754"/>
      <c r="E78" s="755" t="s">
        <v>867</v>
      </c>
      <c r="F78" s="756"/>
      <c r="G78" s="756"/>
      <c r="H78" s="756"/>
      <c r="I78" s="756"/>
      <c r="J78" s="756"/>
      <c r="K78" s="756"/>
      <c r="L78" s="756"/>
      <c r="M78" s="756"/>
      <c r="N78" s="756"/>
      <c r="O78" s="756"/>
      <c r="P78" s="756"/>
      <c r="Q78" s="756"/>
      <c r="R78" s="756"/>
      <c r="S78" s="756"/>
      <c r="T78" s="756"/>
      <c r="U78" s="756"/>
      <c r="V78" s="756"/>
      <c r="W78" s="756"/>
      <c r="X78" s="756"/>
      <c r="Y78" s="756"/>
      <c r="Z78" s="756"/>
      <c r="AA78" s="756"/>
      <c r="AB78" s="756"/>
      <c r="AC78" s="756"/>
      <c r="AD78" s="756"/>
      <c r="AE78" s="756"/>
      <c r="AF78" s="756"/>
      <c r="AG78" s="756"/>
      <c r="AH78" s="756"/>
      <c r="AI78" s="756"/>
      <c r="AJ78" s="756"/>
      <c r="AK78" s="756"/>
      <c r="AL78" s="756"/>
      <c r="AM78" s="756"/>
      <c r="AN78" s="756"/>
      <c r="AO78" s="756"/>
      <c r="AP78" s="756"/>
      <c r="AQ78" s="756"/>
      <c r="AR78" s="757"/>
      <c r="AS78" s="761">
        <v>2</v>
      </c>
      <c r="AT78" s="762"/>
      <c r="AU78" s="762"/>
      <c r="AV78" s="762"/>
      <c r="AW78" s="762"/>
      <c r="AX78" s="762"/>
      <c r="AY78" s="762"/>
      <c r="AZ78" s="762"/>
      <c r="BA78" s="762"/>
      <c r="BB78" s="763"/>
      <c r="BC78" s="1037">
        <v>2400</v>
      </c>
      <c r="BD78" s="1038"/>
      <c r="BE78" s="1038"/>
      <c r="BF78" s="1038"/>
      <c r="BG78" s="1038"/>
      <c r="BH78" s="1038"/>
      <c r="BI78" s="1038"/>
      <c r="BJ78" s="1038"/>
      <c r="BK78" s="1038"/>
      <c r="BL78" s="1038"/>
      <c r="BM78" s="1039"/>
      <c r="BN78" s="202">
        <f aca="true" t="shared" si="2" ref="BN78:BN99">AS78*BC78</f>
        <v>4800</v>
      </c>
    </row>
    <row r="79" spans="1:66" s="155" customFormat="1" ht="15.75">
      <c r="A79" s="752">
        <v>22</v>
      </c>
      <c r="B79" s="753"/>
      <c r="C79" s="753"/>
      <c r="D79" s="754"/>
      <c r="E79" s="755" t="s">
        <v>866</v>
      </c>
      <c r="F79" s="756"/>
      <c r="G79" s="756"/>
      <c r="H79" s="756"/>
      <c r="I79" s="756"/>
      <c r="J79" s="756"/>
      <c r="K79" s="756"/>
      <c r="L79" s="756"/>
      <c r="M79" s="756"/>
      <c r="N79" s="756"/>
      <c r="O79" s="756"/>
      <c r="P79" s="756"/>
      <c r="Q79" s="756"/>
      <c r="R79" s="756"/>
      <c r="S79" s="756"/>
      <c r="T79" s="756"/>
      <c r="U79" s="756"/>
      <c r="V79" s="756"/>
      <c r="W79" s="756"/>
      <c r="X79" s="756"/>
      <c r="Y79" s="756"/>
      <c r="Z79" s="756"/>
      <c r="AA79" s="756"/>
      <c r="AB79" s="756"/>
      <c r="AC79" s="756"/>
      <c r="AD79" s="756"/>
      <c r="AE79" s="756"/>
      <c r="AF79" s="756"/>
      <c r="AG79" s="756"/>
      <c r="AH79" s="756"/>
      <c r="AI79" s="756"/>
      <c r="AJ79" s="756"/>
      <c r="AK79" s="756"/>
      <c r="AL79" s="756"/>
      <c r="AM79" s="756"/>
      <c r="AN79" s="756"/>
      <c r="AO79" s="756"/>
      <c r="AP79" s="756"/>
      <c r="AQ79" s="756"/>
      <c r="AR79" s="757"/>
      <c r="AS79" s="761">
        <v>1</v>
      </c>
      <c r="AT79" s="762"/>
      <c r="AU79" s="762"/>
      <c r="AV79" s="762"/>
      <c r="AW79" s="762"/>
      <c r="AX79" s="762"/>
      <c r="AY79" s="762"/>
      <c r="AZ79" s="762"/>
      <c r="BA79" s="762"/>
      <c r="BB79" s="763"/>
      <c r="BC79" s="1037">
        <v>4000</v>
      </c>
      <c r="BD79" s="1038"/>
      <c r="BE79" s="1038"/>
      <c r="BF79" s="1038"/>
      <c r="BG79" s="1038"/>
      <c r="BH79" s="1038"/>
      <c r="BI79" s="1038"/>
      <c r="BJ79" s="1038"/>
      <c r="BK79" s="1038"/>
      <c r="BL79" s="1038"/>
      <c r="BM79" s="1039"/>
      <c r="BN79" s="202">
        <f t="shared" si="2"/>
        <v>4000</v>
      </c>
    </row>
    <row r="80" spans="1:66" s="155" customFormat="1" ht="15.75">
      <c r="A80" s="752">
        <v>23</v>
      </c>
      <c r="B80" s="753"/>
      <c r="C80" s="753"/>
      <c r="D80" s="754"/>
      <c r="E80" s="755" t="s">
        <v>850</v>
      </c>
      <c r="F80" s="756"/>
      <c r="G80" s="756"/>
      <c r="H80" s="756"/>
      <c r="I80" s="756"/>
      <c r="J80" s="756"/>
      <c r="K80" s="756"/>
      <c r="L80" s="756"/>
      <c r="M80" s="756"/>
      <c r="N80" s="756"/>
      <c r="O80" s="756"/>
      <c r="P80" s="756"/>
      <c r="Q80" s="756"/>
      <c r="R80" s="756"/>
      <c r="S80" s="756"/>
      <c r="T80" s="756"/>
      <c r="U80" s="756"/>
      <c r="V80" s="756"/>
      <c r="W80" s="756"/>
      <c r="X80" s="756"/>
      <c r="Y80" s="756"/>
      <c r="Z80" s="756"/>
      <c r="AA80" s="756"/>
      <c r="AB80" s="756"/>
      <c r="AC80" s="756"/>
      <c r="AD80" s="756"/>
      <c r="AE80" s="756"/>
      <c r="AF80" s="756"/>
      <c r="AG80" s="756"/>
      <c r="AH80" s="756"/>
      <c r="AI80" s="756"/>
      <c r="AJ80" s="756"/>
      <c r="AK80" s="756"/>
      <c r="AL80" s="756"/>
      <c r="AM80" s="756"/>
      <c r="AN80" s="756"/>
      <c r="AO80" s="756"/>
      <c r="AP80" s="756"/>
      <c r="AQ80" s="756"/>
      <c r="AR80" s="757"/>
      <c r="AS80" s="761">
        <v>20</v>
      </c>
      <c r="AT80" s="762"/>
      <c r="AU80" s="762"/>
      <c r="AV80" s="762"/>
      <c r="AW80" s="762"/>
      <c r="AX80" s="762"/>
      <c r="AY80" s="762"/>
      <c r="AZ80" s="762"/>
      <c r="BA80" s="762"/>
      <c r="BB80" s="763"/>
      <c r="BC80" s="1037">
        <v>6700</v>
      </c>
      <c r="BD80" s="1038"/>
      <c r="BE80" s="1038"/>
      <c r="BF80" s="1038"/>
      <c r="BG80" s="1038"/>
      <c r="BH80" s="1038"/>
      <c r="BI80" s="1038"/>
      <c r="BJ80" s="1038"/>
      <c r="BK80" s="1038"/>
      <c r="BL80" s="1038"/>
      <c r="BM80" s="1039"/>
      <c r="BN80" s="202">
        <f t="shared" si="2"/>
        <v>134000</v>
      </c>
    </row>
    <row r="81" spans="1:66" s="155" customFormat="1" ht="15.75">
      <c r="A81" s="752">
        <v>24</v>
      </c>
      <c r="B81" s="753"/>
      <c r="C81" s="753"/>
      <c r="D81" s="754"/>
      <c r="E81" s="755" t="s">
        <v>847</v>
      </c>
      <c r="F81" s="756"/>
      <c r="G81" s="756"/>
      <c r="H81" s="756"/>
      <c r="I81" s="756"/>
      <c r="J81" s="756"/>
      <c r="K81" s="756"/>
      <c r="L81" s="756"/>
      <c r="M81" s="756"/>
      <c r="N81" s="756"/>
      <c r="O81" s="756"/>
      <c r="P81" s="756"/>
      <c r="Q81" s="756"/>
      <c r="R81" s="756"/>
      <c r="S81" s="756"/>
      <c r="T81" s="756"/>
      <c r="U81" s="756"/>
      <c r="V81" s="756"/>
      <c r="W81" s="756"/>
      <c r="X81" s="756"/>
      <c r="Y81" s="756"/>
      <c r="Z81" s="756"/>
      <c r="AA81" s="756"/>
      <c r="AB81" s="756"/>
      <c r="AC81" s="756"/>
      <c r="AD81" s="756"/>
      <c r="AE81" s="756"/>
      <c r="AF81" s="756"/>
      <c r="AG81" s="756"/>
      <c r="AH81" s="756"/>
      <c r="AI81" s="756"/>
      <c r="AJ81" s="756"/>
      <c r="AK81" s="756"/>
      <c r="AL81" s="756"/>
      <c r="AM81" s="756"/>
      <c r="AN81" s="756"/>
      <c r="AO81" s="756"/>
      <c r="AP81" s="756"/>
      <c r="AQ81" s="756"/>
      <c r="AR81" s="757"/>
      <c r="AS81" s="761">
        <v>1</v>
      </c>
      <c r="AT81" s="762"/>
      <c r="AU81" s="762"/>
      <c r="AV81" s="762"/>
      <c r="AW81" s="762"/>
      <c r="AX81" s="762"/>
      <c r="AY81" s="762"/>
      <c r="AZ81" s="762"/>
      <c r="BA81" s="762"/>
      <c r="BB81" s="763"/>
      <c r="BC81" s="1037">
        <v>500</v>
      </c>
      <c r="BD81" s="1038"/>
      <c r="BE81" s="1038"/>
      <c r="BF81" s="1038"/>
      <c r="BG81" s="1038"/>
      <c r="BH81" s="1038"/>
      <c r="BI81" s="1038"/>
      <c r="BJ81" s="1038"/>
      <c r="BK81" s="1038"/>
      <c r="BL81" s="1038"/>
      <c r="BM81" s="1039"/>
      <c r="BN81" s="202">
        <f t="shared" si="2"/>
        <v>500</v>
      </c>
    </row>
    <row r="82" spans="1:66" s="155" customFormat="1" ht="15.75">
      <c r="A82" s="752">
        <v>25</v>
      </c>
      <c r="B82" s="753"/>
      <c r="C82" s="753"/>
      <c r="D82" s="754"/>
      <c r="E82" s="755" t="s">
        <v>924</v>
      </c>
      <c r="F82" s="756"/>
      <c r="G82" s="756"/>
      <c r="H82" s="756"/>
      <c r="I82" s="756"/>
      <c r="J82" s="756"/>
      <c r="K82" s="756"/>
      <c r="L82" s="756"/>
      <c r="M82" s="756"/>
      <c r="N82" s="756"/>
      <c r="O82" s="756"/>
      <c r="P82" s="756"/>
      <c r="Q82" s="756"/>
      <c r="R82" s="756"/>
      <c r="S82" s="756"/>
      <c r="T82" s="756"/>
      <c r="U82" s="756"/>
      <c r="V82" s="756"/>
      <c r="W82" s="756"/>
      <c r="X82" s="756"/>
      <c r="Y82" s="756"/>
      <c r="Z82" s="756"/>
      <c r="AA82" s="756"/>
      <c r="AB82" s="756"/>
      <c r="AC82" s="756"/>
      <c r="AD82" s="756"/>
      <c r="AE82" s="756"/>
      <c r="AF82" s="756"/>
      <c r="AG82" s="756"/>
      <c r="AH82" s="756"/>
      <c r="AI82" s="756"/>
      <c r="AJ82" s="756"/>
      <c r="AK82" s="756"/>
      <c r="AL82" s="756"/>
      <c r="AM82" s="756"/>
      <c r="AN82" s="756"/>
      <c r="AO82" s="756"/>
      <c r="AP82" s="756"/>
      <c r="AQ82" s="756"/>
      <c r="AR82" s="757"/>
      <c r="AS82" s="761">
        <v>1</v>
      </c>
      <c r="AT82" s="762"/>
      <c r="AU82" s="762"/>
      <c r="AV82" s="762"/>
      <c r="AW82" s="762"/>
      <c r="AX82" s="762"/>
      <c r="AY82" s="762"/>
      <c r="AZ82" s="762"/>
      <c r="BA82" s="762"/>
      <c r="BB82" s="763"/>
      <c r="BC82" s="1037">
        <v>2310</v>
      </c>
      <c r="BD82" s="1038"/>
      <c r="BE82" s="1038"/>
      <c r="BF82" s="1038"/>
      <c r="BG82" s="1038"/>
      <c r="BH82" s="1038"/>
      <c r="BI82" s="1038"/>
      <c r="BJ82" s="1038"/>
      <c r="BK82" s="1038"/>
      <c r="BL82" s="1038"/>
      <c r="BM82" s="1039"/>
      <c r="BN82" s="202">
        <f>AS82*BC82</f>
        <v>2310</v>
      </c>
    </row>
    <row r="83" spans="1:66" s="155" customFormat="1" ht="15.75">
      <c r="A83" s="752">
        <v>26</v>
      </c>
      <c r="B83" s="753"/>
      <c r="C83" s="753"/>
      <c r="D83" s="754"/>
      <c r="E83" s="755" t="s">
        <v>851</v>
      </c>
      <c r="F83" s="756"/>
      <c r="G83" s="756"/>
      <c r="H83" s="756"/>
      <c r="I83" s="756"/>
      <c r="J83" s="756"/>
      <c r="K83" s="756"/>
      <c r="L83" s="756"/>
      <c r="M83" s="756"/>
      <c r="N83" s="756"/>
      <c r="O83" s="756"/>
      <c r="P83" s="756"/>
      <c r="Q83" s="756"/>
      <c r="R83" s="756"/>
      <c r="S83" s="756"/>
      <c r="T83" s="756"/>
      <c r="U83" s="756"/>
      <c r="V83" s="756"/>
      <c r="W83" s="756"/>
      <c r="X83" s="756"/>
      <c r="Y83" s="756"/>
      <c r="Z83" s="756"/>
      <c r="AA83" s="756"/>
      <c r="AB83" s="756"/>
      <c r="AC83" s="756"/>
      <c r="AD83" s="756"/>
      <c r="AE83" s="756"/>
      <c r="AF83" s="756"/>
      <c r="AG83" s="756"/>
      <c r="AH83" s="756"/>
      <c r="AI83" s="756"/>
      <c r="AJ83" s="756"/>
      <c r="AK83" s="756"/>
      <c r="AL83" s="756"/>
      <c r="AM83" s="756"/>
      <c r="AN83" s="756"/>
      <c r="AO83" s="756"/>
      <c r="AP83" s="756"/>
      <c r="AQ83" s="756"/>
      <c r="AR83" s="757"/>
      <c r="AS83" s="761">
        <v>1</v>
      </c>
      <c r="AT83" s="762"/>
      <c r="AU83" s="762"/>
      <c r="AV83" s="762"/>
      <c r="AW83" s="762"/>
      <c r="AX83" s="762"/>
      <c r="AY83" s="762"/>
      <c r="AZ83" s="762"/>
      <c r="BA83" s="762"/>
      <c r="BB83" s="763"/>
      <c r="BC83" s="1037">
        <v>3000</v>
      </c>
      <c r="BD83" s="1038"/>
      <c r="BE83" s="1038"/>
      <c r="BF83" s="1038"/>
      <c r="BG83" s="1038"/>
      <c r="BH83" s="1038"/>
      <c r="BI83" s="1038"/>
      <c r="BJ83" s="1038"/>
      <c r="BK83" s="1038"/>
      <c r="BL83" s="1038"/>
      <c r="BM83" s="1039"/>
      <c r="BN83" s="202">
        <f t="shared" si="2"/>
        <v>3000</v>
      </c>
    </row>
    <row r="84" spans="1:66" s="155" customFormat="1" ht="15.75">
      <c r="A84" s="752">
        <v>27</v>
      </c>
      <c r="B84" s="753"/>
      <c r="C84" s="753"/>
      <c r="D84" s="754"/>
      <c r="E84" s="755" t="s">
        <v>852</v>
      </c>
      <c r="F84" s="756"/>
      <c r="G84" s="756"/>
      <c r="H84" s="756"/>
      <c r="I84" s="756"/>
      <c r="J84" s="756"/>
      <c r="K84" s="756"/>
      <c r="L84" s="756"/>
      <c r="M84" s="756"/>
      <c r="N84" s="756"/>
      <c r="O84" s="756"/>
      <c r="P84" s="756"/>
      <c r="Q84" s="756"/>
      <c r="R84" s="756"/>
      <c r="S84" s="756"/>
      <c r="T84" s="756"/>
      <c r="U84" s="756"/>
      <c r="V84" s="756"/>
      <c r="W84" s="756"/>
      <c r="X84" s="756"/>
      <c r="Y84" s="756"/>
      <c r="Z84" s="756"/>
      <c r="AA84" s="756"/>
      <c r="AB84" s="756"/>
      <c r="AC84" s="756"/>
      <c r="AD84" s="756"/>
      <c r="AE84" s="756"/>
      <c r="AF84" s="756"/>
      <c r="AG84" s="756"/>
      <c r="AH84" s="756"/>
      <c r="AI84" s="756"/>
      <c r="AJ84" s="756"/>
      <c r="AK84" s="756"/>
      <c r="AL84" s="756"/>
      <c r="AM84" s="756"/>
      <c r="AN84" s="756"/>
      <c r="AO84" s="756"/>
      <c r="AP84" s="756"/>
      <c r="AQ84" s="756"/>
      <c r="AR84" s="757"/>
      <c r="AS84" s="761">
        <v>1</v>
      </c>
      <c r="AT84" s="762"/>
      <c r="AU84" s="762"/>
      <c r="AV84" s="762"/>
      <c r="AW84" s="762"/>
      <c r="AX84" s="762"/>
      <c r="AY84" s="762"/>
      <c r="AZ84" s="762"/>
      <c r="BA84" s="762"/>
      <c r="BB84" s="763"/>
      <c r="BC84" s="1037">
        <v>3000</v>
      </c>
      <c r="BD84" s="1038"/>
      <c r="BE84" s="1038"/>
      <c r="BF84" s="1038"/>
      <c r="BG84" s="1038"/>
      <c r="BH84" s="1038"/>
      <c r="BI84" s="1038"/>
      <c r="BJ84" s="1038"/>
      <c r="BK84" s="1038"/>
      <c r="BL84" s="1038"/>
      <c r="BM84" s="1039"/>
      <c r="BN84" s="202">
        <f t="shared" si="2"/>
        <v>3000</v>
      </c>
    </row>
    <row r="85" spans="1:66" s="155" customFormat="1" ht="15.75">
      <c r="A85" s="752">
        <v>28</v>
      </c>
      <c r="B85" s="753"/>
      <c r="C85" s="753"/>
      <c r="D85" s="754"/>
      <c r="E85" s="755" t="s">
        <v>853</v>
      </c>
      <c r="F85" s="756"/>
      <c r="G85" s="756"/>
      <c r="H85" s="756"/>
      <c r="I85" s="756"/>
      <c r="J85" s="756"/>
      <c r="K85" s="756"/>
      <c r="L85" s="756"/>
      <c r="M85" s="756"/>
      <c r="N85" s="756"/>
      <c r="O85" s="756"/>
      <c r="P85" s="756"/>
      <c r="Q85" s="756"/>
      <c r="R85" s="756"/>
      <c r="S85" s="756"/>
      <c r="T85" s="756"/>
      <c r="U85" s="756"/>
      <c r="V85" s="756"/>
      <c r="W85" s="756"/>
      <c r="X85" s="756"/>
      <c r="Y85" s="756"/>
      <c r="Z85" s="756"/>
      <c r="AA85" s="756"/>
      <c r="AB85" s="756"/>
      <c r="AC85" s="756"/>
      <c r="AD85" s="756"/>
      <c r="AE85" s="756"/>
      <c r="AF85" s="756"/>
      <c r="AG85" s="756"/>
      <c r="AH85" s="756"/>
      <c r="AI85" s="756"/>
      <c r="AJ85" s="756"/>
      <c r="AK85" s="756"/>
      <c r="AL85" s="756"/>
      <c r="AM85" s="756"/>
      <c r="AN85" s="756"/>
      <c r="AO85" s="756"/>
      <c r="AP85" s="756"/>
      <c r="AQ85" s="756"/>
      <c r="AR85" s="757"/>
      <c r="AS85" s="761">
        <v>20</v>
      </c>
      <c r="AT85" s="762"/>
      <c r="AU85" s="762"/>
      <c r="AV85" s="762"/>
      <c r="AW85" s="762"/>
      <c r="AX85" s="762"/>
      <c r="AY85" s="762"/>
      <c r="AZ85" s="762"/>
      <c r="BA85" s="762"/>
      <c r="BB85" s="763"/>
      <c r="BC85" s="1037">
        <v>600</v>
      </c>
      <c r="BD85" s="1038"/>
      <c r="BE85" s="1038"/>
      <c r="BF85" s="1038"/>
      <c r="BG85" s="1038"/>
      <c r="BH85" s="1038"/>
      <c r="BI85" s="1038"/>
      <c r="BJ85" s="1038"/>
      <c r="BK85" s="1038"/>
      <c r="BL85" s="1038"/>
      <c r="BM85" s="1039"/>
      <c r="BN85" s="202">
        <f t="shared" si="2"/>
        <v>12000</v>
      </c>
    </row>
    <row r="86" spans="1:66" s="155" customFormat="1" ht="15.75">
      <c r="A86" s="752">
        <v>29</v>
      </c>
      <c r="B86" s="753"/>
      <c r="C86" s="753"/>
      <c r="D86" s="754"/>
      <c r="E86" s="755" t="s">
        <v>855</v>
      </c>
      <c r="F86" s="756"/>
      <c r="G86" s="756"/>
      <c r="H86" s="756"/>
      <c r="I86" s="756"/>
      <c r="J86" s="756"/>
      <c r="K86" s="756"/>
      <c r="L86" s="756"/>
      <c r="M86" s="756"/>
      <c r="N86" s="756"/>
      <c r="O86" s="756"/>
      <c r="P86" s="756"/>
      <c r="Q86" s="756"/>
      <c r="R86" s="756"/>
      <c r="S86" s="756"/>
      <c r="T86" s="756"/>
      <c r="U86" s="756"/>
      <c r="V86" s="756"/>
      <c r="W86" s="756"/>
      <c r="X86" s="756"/>
      <c r="Y86" s="756"/>
      <c r="Z86" s="756"/>
      <c r="AA86" s="756"/>
      <c r="AB86" s="756"/>
      <c r="AC86" s="756"/>
      <c r="AD86" s="756"/>
      <c r="AE86" s="756"/>
      <c r="AF86" s="756"/>
      <c r="AG86" s="756"/>
      <c r="AH86" s="756"/>
      <c r="AI86" s="756"/>
      <c r="AJ86" s="756"/>
      <c r="AK86" s="756"/>
      <c r="AL86" s="756"/>
      <c r="AM86" s="756"/>
      <c r="AN86" s="756"/>
      <c r="AO86" s="756"/>
      <c r="AP86" s="756"/>
      <c r="AQ86" s="756"/>
      <c r="AR86" s="757"/>
      <c r="AS86" s="761">
        <v>1</v>
      </c>
      <c r="AT86" s="762"/>
      <c r="AU86" s="762"/>
      <c r="AV86" s="762"/>
      <c r="AW86" s="762"/>
      <c r="AX86" s="762"/>
      <c r="AY86" s="762"/>
      <c r="AZ86" s="762"/>
      <c r="BA86" s="762"/>
      <c r="BB86" s="763"/>
      <c r="BC86" s="1037">
        <v>2650</v>
      </c>
      <c r="BD86" s="1038"/>
      <c r="BE86" s="1038"/>
      <c r="BF86" s="1038"/>
      <c r="BG86" s="1038"/>
      <c r="BH86" s="1038"/>
      <c r="BI86" s="1038"/>
      <c r="BJ86" s="1038"/>
      <c r="BK86" s="1038"/>
      <c r="BL86" s="1038"/>
      <c r="BM86" s="1039"/>
      <c r="BN86" s="202">
        <f t="shared" si="2"/>
        <v>2650</v>
      </c>
    </row>
    <row r="87" spans="1:66" s="155" customFormat="1" ht="15.75">
      <c r="A87" s="752">
        <v>30</v>
      </c>
      <c r="B87" s="753"/>
      <c r="C87" s="753"/>
      <c r="D87" s="754"/>
      <c r="E87" s="755" t="s">
        <v>854</v>
      </c>
      <c r="F87" s="756"/>
      <c r="G87" s="756"/>
      <c r="H87" s="756"/>
      <c r="I87" s="756"/>
      <c r="J87" s="756"/>
      <c r="K87" s="756"/>
      <c r="L87" s="756"/>
      <c r="M87" s="756"/>
      <c r="N87" s="756"/>
      <c r="O87" s="756"/>
      <c r="P87" s="756"/>
      <c r="Q87" s="756"/>
      <c r="R87" s="756"/>
      <c r="S87" s="756"/>
      <c r="T87" s="756"/>
      <c r="U87" s="756"/>
      <c r="V87" s="756"/>
      <c r="W87" s="756"/>
      <c r="X87" s="756"/>
      <c r="Y87" s="756"/>
      <c r="Z87" s="756"/>
      <c r="AA87" s="756"/>
      <c r="AB87" s="756"/>
      <c r="AC87" s="756"/>
      <c r="AD87" s="756"/>
      <c r="AE87" s="756"/>
      <c r="AF87" s="756"/>
      <c r="AG87" s="756"/>
      <c r="AH87" s="756"/>
      <c r="AI87" s="756"/>
      <c r="AJ87" s="756"/>
      <c r="AK87" s="756"/>
      <c r="AL87" s="756"/>
      <c r="AM87" s="756"/>
      <c r="AN87" s="756"/>
      <c r="AO87" s="756"/>
      <c r="AP87" s="756"/>
      <c r="AQ87" s="756"/>
      <c r="AR87" s="757"/>
      <c r="AS87" s="761">
        <v>20</v>
      </c>
      <c r="AT87" s="762"/>
      <c r="AU87" s="762"/>
      <c r="AV87" s="762"/>
      <c r="AW87" s="762"/>
      <c r="AX87" s="762"/>
      <c r="AY87" s="762"/>
      <c r="AZ87" s="762"/>
      <c r="BA87" s="762"/>
      <c r="BB87" s="763"/>
      <c r="BC87" s="1037">
        <v>1300</v>
      </c>
      <c r="BD87" s="1038"/>
      <c r="BE87" s="1038"/>
      <c r="BF87" s="1038"/>
      <c r="BG87" s="1038"/>
      <c r="BH87" s="1038"/>
      <c r="BI87" s="1038"/>
      <c r="BJ87" s="1038"/>
      <c r="BK87" s="1038"/>
      <c r="BL87" s="1038"/>
      <c r="BM87" s="1039"/>
      <c r="BN87" s="202">
        <f t="shared" si="2"/>
        <v>26000</v>
      </c>
    </row>
    <row r="88" spans="1:66" s="155" customFormat="1" ht="15.75">
      <c r="A88" s="752">
        <v>31</v>
      </c>
      <c r="B88" s="753"/>
      <c r="C88" s="753"/>
      <c r="D88" s="754"/>
      <c r="E88" s="755" t="s">
        <v>856</v>
      </c>
      <c r="F88" s="756"/>
      <c r="G88" s="756"/>
      <c r="H88" s="756"/>
      <c r="I88" s="756"/>
      <c r="J88" s="756"/>
      <c r="K88" s="756"/>
      <c r="L88" s="756"/>
      <c r="M88" s="756"/>
      <c r="N88" s="756"/>
      <c r="O88" s="756"/>
      <c r="P88" s="756"/>
      <c r="Q88" s="756"/>
      <c r="R88" s="756"/>
      <c r="S88" s="756"/>
      <c r="T88" s="756"/>
      <c r="U88" s="756"/>
      <c r="V88" s="756"/>
      <c r="W88" s="756"/>
      <c r="X88" s="756"/>
      <c r="Y88" s="756"/>
      <c r="Z88" s="756"/>
      <c r="AA88" s="756"/>
      <c r="AB88" s="756"/>
      <c r="AC88" s="756"/>
      <c r="AD88" s="756"/>
      <c r="AE88" s="756"/>
      <c r="AF88" s="756"/>
      <c r="AG88" s="756"/>
      <c r="AH88" s="756"/>
      <c r="AI88" s="756"/>
      <c r="AJ88" s="756"/>
      <c r="AK88" s="756"/>
      <c r="AL88" s="756"/>
      <c r="AM88" s="756"/>
      <c r="AN88" s="756"/>
      <c r="AO88" s="756"/>
      <c r="AP88" s="756"/>
      <c r="AQ88" s="756"/>
      <c r="AR88" s="757"/>
      <c r="AS88" s="761">
        <v>1</v>
      </c>
      <c r="AT88" s="762"/>
      <c r="AU88" s="762"/>
      <c r="AV88" s="762"/>
      <c r="AW88" s="762"/>
      <c r="AX88" s="762"/>
      <c r="AY88" s="762"/>
      <c r="AZ88" s="762"/>
      <c r="BA88" s="762"/>
      <c r="BB88" s="763"/>
      <c r="BC88" s="1037">
        <v>4100</v>
      </c>
      <c r="BD88" s="1038"/>
      <c r="BE88" s="1038"/>
      <c r="BF88" s="1038"/>
      <c r="BG88" s="1038"/>
      <c r="BH88" s="1038"/>
      <c r="BI88" s="1038"/>
      <c r="BJ88" s="1038"/>
      <c r="BK88" s="1038"/>
      <c r="BL88" s="1038"/>
      <c r="BM88" s="1039"/>
      <c r="BN88" s="202">
        <f t="shared" si="2"/>
        <v>4100</v>
      </c>
    </row>
    <row r="89" spans="1:66" s="155" customFormat="1" ht="15.75">
      <c r="A89" s="752">
        <v>32</v>
      </c>
      <c r="B89" s="753"/>
      <c r="C89" s="753"/>
      <c r="D89" s="754"/>
      <c r="E89" s="755" t="s">
        <v>857</v>
      </c>
      <c r="F89" s="756"/>
      <c r="G89" s="756"/>
      <c r="H89" s="756"/>
      <c r="I89" s="756"/>
      <c r="J89" s="756"/>
      <c r="K89" s="756"/>
      <c r="L89" s="756"/>
      <c r="M89" s="756"/>
      <c r="N89" s="756"/>
      <c r="O89" s="756"/>
      <c r="P89" s="756"/>
      <c r="Q89" s="756"/>
      <c r="R89" s="756"/>
      <c r="S89" s="756"/>
      <c r="T89" s="756"/>
      <c r="U89" s="756"/>
      <c r="V89" s="756"/>
      <c r="W89" s="756"/>
      <c r="X89" s="756"/>
      <c r="Y89" s="756"/>
      <c r="Z89" s="756"/>
      <c r="AA89" s="756"/>
      <c r="AB89" s="756"/>
      <c r="AC89" s="756"/>
      <c r="AD89" s="756"/>
      <c r="AE89" s="756"/>
      <c r="AF89" s="756"/>
      <c r="AG89" s="756"/>
      <c r="AH89" s="756"/>
      <c r="AI89" s="756"/>
      <c r="AJ89" s="756"/>
      <c r="AK89" s="756"/>
      <c r="AL89" s="756"/>
      <c r="AM89" s="756"/>
      <c r="AN89" s="756"/>
      <c r="AO89" s="756"/>
      <c r="AP89" s="756"/>
      <c r="AQ89" s="756"/>
      <c r="AR89" s="757"/>
      <c r="AS89" s="761">
        <v>1</v>
      </c>
      <c r="AT89" s="762"/>
      <c r="AU89" s="762"/>
      <c r="AV89" s="762"/>
      <c r="AW89" s="762"/>
      <c r="AX89" s="762"/>
      <c r="AY89" s="762"/>
      <c r="AZ89" s="762"/>
      <c r="BA89" s="762"/>
      <c r="BB89" s="763"/>
      <c r="BC89" s="1037">
        <v>2500</v>
      </c>
      <c r="BD89" s="1038"/>
      <c r="BE89" s="1038"/>
      <c r="BF89" s="1038"/>
      <c r="BG89" s="1038"/>
      <c r="BH89" s="1038"/>
      <c r="BI89" s="1038"/>
      <c r="BJ89" s="1038"/>
      <c r="BK89" s="1038"/>
      <c r="BL89" s="1038"/>
      <c r="BM89" s="1039"/>
      <c r="BN89" s="202">
        <f t="shared" si="2"/>
        <v>2500</v>
      </c>
    </row>
    <row r="90" spans="1:66" s="155" customFormat="1" ht="15.75">
      <c r="A90" s="752">
        <v>33</v>
      </c>
      <c r="B90" s="753"/>
      <c r="C90" s="753"/>
      <c r="D90" s="754"/>
      <c r="E90" s="755" t="s">
        <v>858</v>
      </c>
      <c r="F90" s="756"/>
      <c r="G90" s="756"/>
      <c r="H90" s="756"/>
      <c r="I90" s="756"/>
      <c r="J90" s="756"/>
      <c r="K90" s="756"/>
      <c r="L90" s="756"/>
      <c r="M90" s="756"/>
      <c r="N90" s="756"/>
      <c r="O90" s="756"/>
      <c r="P90" s="756"/>
      <c r="Q90" s="756"/>
      <c r="R90" s="756"/>
      <c r="S90" s="756"/>
      <c r="T90" s="756"/>
      <c r="U90" s="756"/>
      <c r="V90" s="756"/>
      <c r="W90" s="756"/>
      <c r="X90" s="756"/>
      <c r="Y90" s="756"/>
      <c r="Z90" s="756"/>
      <c r="AA90" s="756"/>
      <c r="AB90" s="756"/>
      <c r="AC90" s="756"/>
      <c r="AD90" s="756"/>
      <c r="AE90" s="756"/>
      <c r="AF90" s="756"/>
      <c r="AG90" s="756"/>
      <c r="AH90" s="756"/>
      <c r="AI90" s="756"/>
      <c r="AJ90" s="756"/>
      <c r="AK90" s="756"/>
      <c r="AL90" s="756"/>
      <c r="AM90" s="756"/>
      <c r="AN90" s="756"/>
      <c r="AO90" s="756"/>
      <c r="AP90" s="756"/>
      <c r="AQ90" s="756"/>
      <c r="AR90" s="757"/>
      <c r="AS90" s="761">
        <v>1</v>
      </c>
      <c r="AT90" s="762"/>
      <c r="AU90" s="762"/>
      <c r="AV90" s="762"/>
      <c r="AW90" s="762"/>
      <c r="AX90" s="762"/>
      <c r="AY90" s="762"/>
      <c r="AZ90" s="762"/>
      <c r="BA90" s="762"/>
      <c r="BB90" s="763"/>
      <c r="BC90" s="1037">
        <v>1700</v>
      </c>
      <c r="BD90" s="1038"/>
      <c r="BE90" s="1038"/>
      <c r="BF90" s="1038"/>
      <c r="BG90" s="1038"/>
      <c r="BH90" s="1038"/>
      <c r="BI90" s="1038"/>
      <c r="BJ90" s="1038"/>
      <c r="BK90" s="1038"/>
      <c r="BL90" s="1038"/>
      <c r="BM90" s="1039"/>
      <c r="BN90" s="202">
        <f t="shared" si="2"/>
        <v>1700</v>
      </c>
    </row>
    <row r="91" spans="1:66" s="155" customFormat="1" ht="15.75">
      <c r="A91" s="752">
        <v>34</v>
      </c>
      <c r="B91" s="753"/>
      <c r="C91" s="753"/>
      <c r="D91" s="754"/>
      <c r="E91" s="755" t="s">
        <v>859</v>
      </c>
      <c r="F91" s="756"/>
      <c r="G91" s="756"/>
      <c r="H91" s="756"/>
      <c r="I91" s="756"/>
      <c r="J91" s="756"/>
      <c r="K91" s="756"/>
      <c r="L91" s="756"/>
      <c r="M91" s="756"/>
      <c r="N91" s="756"/>
      <c r="O91" s="756"/>
      <c r="P91" s="756"/>
      <c r="Q91" s="756"/>
      <c r="R91" s="756"/>
      <c r="S91" s="756"/>
      <c r="T91" s="756"/>
      <c r="U91" s="756"/>
      <c r="V91" s="756"/>
      <c r="W91" s="756"/>
      <c r="X91" s="756"/>
      <c r="Y91" s="756"/>
      <c r="Z91" s="756"/>
      <c r="AA91" s="756"/>
      <c r="AB91" s="756"/>
      <c r="AC91" s="756"/>
      <c r="AD91" s="756"/>
      <c r="AE91" s="756"/>
      <c r="AF91" s="756"/>
      <c r="AG91" s="756"/>
      <c r="AH91" s="756"/>
      <c r="AI91" s="756"/>
      <c r="AJ91" s="756"/>
      <c r="AK91" s="756"/>
      <c r="AL91" s="756"/>
      <c r="AM91" s="756"/>
      <c r="AN91" s="756"/>
      <c r="AO91" s="756"/>
      <c r="AP91" s="756"/>
      <c r="AQ91" s="756"/>
      <c r="AR91" s="757"/>
      <c r="AS91" s="761">
        <v>1</v>
      </c>
      <c r="AT91" s="762"/>
      <c r="AU91" s="762"/>
      <c r="AV91" s="762"/>
      <c r="AW91" s="762"/>
      <c r="AX91" s="762"/>
      <c r="AY91" s="762"/>
      <c r="AZ91" s="762"/>
      <c r="BA91" s="762"/>
      <c r="BB91" s="763"/>
      <c r="BC91" s="1037">
        <v>1850</v>
      </c>
      <c r="BD91" s="1038"/>
      <c r="BE91" s="1038"/>
      <c r="BF91" s="1038"/>
      <c r="BG91" s="1038"/>
      <c r="BH91" s="1038"/>
      <c r="BI91" s="1038"/>
      <c r="BJ91" s="1038"/>
      <c r="BK91" s="1038"/>
      <c r="BL91" s="1038"/>
      <c r="BM91" s="1039"/>
      <c r="BN91" s="202">
        <f t="shared" si="2"/>
        <v>1850</v>
      </c>
    </row>
    <row r="92" spans="1:66" s="155" customFormat="1" ht="15.75">
      <c r="A92" s="752">
        <v>35</v>
      </c>
      <c r="B92" s="753"/>
      <c r="C92" s="753"/>
      <c r="D92" s="754"/>
      <c r="E92" s="755" t="s">
        <v>860</v>
      </c>
      <c r="F92" s="756"/>
      <c r="G92" s="756"/>
      <c r="H92" s="756"/>
      <c r="I92" s="756"/>
      <c r="J92" s="756"/>
      <c r="K92" s="756"/>
      <c r="L92" s="756"/>
      <c r="M92" s="756"/>
      <c r="N92" s="756"/>
      <c r="O92" s="756"/>
      <c r="P92" s="756"/>
      <c r="Q92" s="756"/>
      <c r="R92" s="756"/>
      <c r="S92" s="756"/>
      <c r="T92" s="756"/>
      <c r="U92" s="756"/>
      <c r="V92" s="756"/>
      <c r="W92" s="756"/>
      <c r="X92" s="756"/>
      <c r="Y92" s="756"/>
      <c r="Z92" s="756"/>
      <c r="AA92" s="756"/>
      <c r="AB92" s="756"/>
      <c r="AC92" s="756"/>
      <c r="AD92" s="756"/>
      <c r="AE92" s="756"/>
      <c r="AF92" s="756"/>
      <c r="AG92" s="756"/>
      <c r="AH92" s="756"/>
      <c r="AI92" s="756"/>
      <c r="AJ92" s="756"/>
      <c r="AK92" s="756"/>
      <c r="AL92" s="756"/>
      <c r="AM92" s="756"/>
      <c r="AN92" s="756"/>
      <c r="AO92" s="756"/>
      <c r="AP92" s="756"/>
      <c r="AQ92" s="756"/>
      <c r="AR92" s="757"/>
      <c r="AS92" s="761">
        <v>1</v>
      </c>
      <c r="AT92" s="762"/>
      <c r="AU92" s="762"/>
      <c r="AV92" s="762"/>
      <c r="AW92" s="762"/>
      <c r="AX92" s="762"/>
      <c r="AY92" s="762"/>
      <c r="AZ92" s="762"/>
      <c r="BA92" s="762"/>
      <c r="BB92" s="763"/>
      <c r="BC92" s="1037">
        <v>1320</v>
      </c>
      <c r="BD92" s="1038"/>
      <c r="BE92" s="1038"/>
      <c r="BF92" s="1038"/>
      <c r="BG92" s="1038"/>
      <c r="BH92" s="1038"/>
      <c r="BI92" s="1038"/>
      <c r="BJ92" s="1038"/>
      <c r="BK92" s="1038"/>
      <c r="BL92" s="1038"/>
      <c r="BM92" s="1039"/>
      <c r="BN92" s="202">
        <f t="shared" si="2"/>
        <v>1320</v>
      </c>
    </row>
    <row r="93" spans="1:66" s="155" customFormat="1" ht="15.75">
      <c r="A93" s="752">
        <v>36</v>
      </c>
      <c r="B93" s="753"/>
      <c r="C93" s="753"/>
      <c r="D93" s="754"/>
      <c r="E93" s="755" t="s">
        <v>862</v>
      </c>
      <c r="F93" s="756"/>
      <c r="G93" s="756"/>
      <c r="H93" s="756"/>
      <c r="I93" s="756"/>
      <c r="J93" s="756"/>
      <c r="K93" s="756"/>
      <c r="L93" s="756"/>
      <c r="M93" s="756"/>
      <c r="N93" s="756"/>
      <c r="O93" s="756"/>
      <c r="P93" s="756"/>
      <c r="Q93" s="756"/>
      <c r="R93" s="756"/>
      <c r="S93" s="756"/>
      <c r="T93" s="756"/>
      <c r="U93" s="756"/>
      <c r="V93" s="756"/>
      <c r="W93" s="756"/>
      <c r="X93" s="756"/>
      <c r="Y93" s="756"/>
      <c r="Z93" s="756"/>
      <c r="AA93" s="756"/>
      <c r="AB93" s="756"/>
      <c r="AC93" s="756"/>
      <c r="AD93" s="756"/>
      <c r="AE93" s="756"/>
      <c r="AF93" s="756"/>
      <c r="AG93" s="756"/>
      <c r="AH93" s="756"/>
      <c r="AI93" s="756"/>
      <c r="AJ93" s="756"/>
      <c r="AK93" s="756"/>
      <c r="AL93" s="756"/>
      <c r="AM93" s="756"/>
      <c r="AN93" s="756"/>
      <c r="AO93" s="756"/>
      <c r="AP93" s="756"/>
      <c r="AQ93" s="756"/>
      <c r="AR93" s="757"/>
      <c r="AS93" s="761">
        <v>1</v>
      </c>
      <c r="AT93" s="762"/>
      <c r="AU93" s="762"/>
      <c r="AV93" s="762"/>
      <c r="AW93" s="762"/>
      <c r="AX93" s="762"/>
      <c r="AY93" s="762"/>
      <c r="AZ93" s="762"/>
      <c r="BA93" s="762"/>
      <c r="BB93" s="763"/>
      <c r="BC93" s="1037">
        <v>1420</v>
      </c>
      <c r="BD93" s="1038"/>
      <c r="BE93" s="1038"/>
      <c r="BF93" s="1038"/>
      <c r="BG93" s="1038"/>
      <c r="BH93" s="1038"/>
      <c r="BI93" s="1038"/>
      <c r="BJ93" s="1038"/>
      <c r="BK93" s="1038"/>
      <c r="BL93" s="1038"/>
      <c r="BM93" s="1039"/>
      <c r="BN93" s="202">
        <f t="shared" si="2"/>
        <v>1420</v>
      </c>
    </row>
    <row r="94" spans="1:66" s="155" customFormat="1" ht="15.75">
      <c r="A94" s="752">
        <v>37</v>
      </c>
      <c r="B94" s="753"/>
      <c r="C94" s="753"/>
      <c r="D94" s="754"/>
      <c r="E94" s="755" t="s">
        <v>861</v>
      </c>
      <c r="F94" s="756"/>
      <c r="G94" s="756"/>
      <c r="H94" s="756"/>
      <c r="I94" s="756"/>
      <c r="J94" s="756"/>
      <c r="K94" s="756"/>
      <c r="L94" s="756"/>
      <c r="M94" s="756"/>
      <c r="N94" s="756"/>
      <c r="O94" s="756"/>
      <c r="P94" s="756"/>
      <c r="Q94" s="756"/>
      <c r="R94" s="756"/>
      <c r="S94" s="756"/>
      <c r="T94" s="756"/>
      <c r="U94" s="756"/>
      <c r="V94" s="756"/>
      <c r="W94" s="756"/>
      <c r="X94" s="756"/>
      <c r="Y94" s="756"/>
      <c r="Z94" s="756"/>
      <c r="AA94" s="756"/>
      <c r="AB94" s="756"/>
      <c r="AC94" s="756"/>
      <c r="AD94" s="756"/>
      <c r="AE94" s="756"/>
      <c r="AF94" s="756"/>
      <c r="AG94" s="756"/>
      <c r="AH94" s="756"/>
      <c r="AI94" s="756"/>
      <c r="AJ94" s="756"/>
      <c r="AK94" s="756"/>
      <c r="AL94" s="756"/>
      <c r="AM94" s="756"/>
      <c r="AN94" s="756"/>
      <c r="AO94" s="756"/>
      <c r="AP94" s="756"/>
      <c r="AQ94" s="756"/>
      <c r="AR94" s="757"/>
      <c r="AS94" s="761">
        <v>1</v>
      </c>
      <c r="AT94" s="762"/>
      <c r="AU94" s="762"/>
      <c r="AV94" s="762"/>
      <c r="AW94" s="762"/>
      <c r="AX94" s="762"/>
      <c r="AY94" s="762"/>
      <c r="AZ94" s="762"/>
      <c r="BA94" s="762"/>
      <c r="BB94" s="763"/>
      <c r="BC94" s="1037">
        <v>1450</v>
      </c>
      <c r="BD94" s="1038"/>
      <c r="BE94" s="1038"/>
      <c r="BF94" s="1038"/>
      <c r="BG94" s="1038"/>
      <c r="BH94" s="1038"/>
      <c r="BI94" s="1038"/>
      <c r="BJ94" s="1038"/>
      <c r="BK94" s="1038"/>
      <c r="BL94" s="1038"/>
      <c r="BM94" s="1039"/>
      <c r="BN94" s="202">
        <f t="shared" si="2"/>
        <v>1450</v>
      </c>
    </row>
    <row r="95" spans="1:66" s="155" customFormat="1" ht="15.75">
      <c r="A95" s="752">
        <v>38</v>
      </c>
      <c r="B95" s="753"/>
      <c r="C95" s="753"/>
      <c r="D95" s="754"/>
      <c r="E95" s="755" t="s">
        <v>863</v>
      </c>
      <c r="F95" s="756"/>
      <c r="G95" s="756"/>
      <c r="H95" s="756"/>
      <c r="I95" s="756"/>
      <c r="J95" s="756"/>
      <c r="K95" s="756"/>
      <c r="L95" s="756"/>
      <c r="M95" s="756"/>
      <c r="N95" s="756"/>
      <c r="O95" s="756"/>
      <c r="P95" s="756"/>
      <c r="Q95" s="756"/>
      <c r="R95" s="756"/>
      <c r="S95" s="756"/>
      <c r="T95" s="756"/>
      <c r="U95" s="756"/>
      <c r="V95" s="756"/>
      <c r="W95" s="756"/>
      <c r="X95" s="756"/>
      <c r="Y95" s="756"/>
      <c r="Z95" s="756"/>
      <c r="AA95" s="756"/>
      <c r="AB95" s="756"/>
      <c r="AC95" s="756"/>
      <c r="AD95" s="756"/>
      <c r="AE95" s="756"/>
      <c r="AF95" s="756"/>
      <c r="AG95" s="756"/>
      <c r="AH95" s="756"/>
      <c r="AI95" s="756"/>
      <c r="AJ95" s="756"/>
      <c r="AK95" s="756"/>
      <c r="AL95" s="756"/>
      <c r="AM95" s="756"/>
      <c r="AN95" s="756"/>
      <c r="AO95" s="756"/>
      <c r="AP95" s="756"/>
      <c r="AQ95" s="756"/>
      <c r="AR95" s="757"/>
      <c r="AS95" s="761">
        <v>3</v>
      </c>
      <c r="AT95" s="762"/>
      <c r="AU95" s="762"/>
      <c r="AV95" s="762"/>
      <c r="AW95" s="762"/>
      <c r="AX95" s="762"/>
      <c r="AY95" s="762"/>
      <c r="AZ95" s="762"/>
      <c r="BA95" s="762"/>
      <c r="BB95" s="763"/>
      <c r="BC95" s="1037">
        <v>5300</v>
      </c>
      <c r="BD95" s="1038"/>
      <c r="BE95" s="1038"/>
      <c r="BF95" s="1038"/>
      <c r="BG95" s="1038"/>
      <c r="BH95" s="1038"/>
      <c r="BI95" s="1038"/>
      <c r="BJ95" s="1038"/>
      <c r="BK95" s="1038"/>
      <c r="BL95" s="1038"/>
      <c r="BM95" s="1039"/>
      <c r="BN95" s="202">
        <f t="shared" si="2"/>
        <v>15900</v>
      </c>
    </row>
    <row r="96" spans="1:66" s="155" customFormat="1" ht="15.75">
      <c r="A96" s="752">
        <v>39</v>
      </c>
      <c r="B96" s="753"/>
      <c r="C96" s="753"/>
      <c r="D96" s="754"/>
      <c r="E96" s="755" t="s">
        <v>859</v>
      </c>
      <c r="F96" s="756"/>
      <c r="G96" s="756"/>
      <c r="H96" s="756"/>
      <c r="I96" s="756"/>
      <c r="J96" s="756"/>
      <c r="K96" s="756"/>
      <c r="L96" s="756"/>
      <c r="M96" s="756"/>
      <c r="N96" s="756"/>
      <c r="O96" s="756"/>
      <c r="P96" s="756"/>
      <c r="Q96" s="756"/>
      <c r="R96" s="756"/>
      <c r="S96" s="756"/>
      <c r="T96" s="756"/>
      <c r="U96" s="756"/>
      <c r="V96" s="756"/>
      <c r="W96" s="756"/>
      <c r="X96" s="756"/>
      <c r="Y96" s="756"/>
      <c r="Z96" s="756"/>
      <c r="AA96" s="756"/>
      <c r="AB96" s="756"/>
      <c r="AC96" s="756"/>
      <c r="AD96" s="756"/>
      <c r="AE96" s="756"/>
      <c r="AF96" s="756"/>
      <c r="AG96" s="756"/>
      <c r="AH96" s="756"/>
      <c r="AI96" s="756"/>
      <c r="AJ96" s="756"/>
      <c r="AK96" s="756"/>
      <c r="AL96" s="756"/>
      <c r="AM96" s="756"/>
      <c r="AN96" s="756"/>
      <c r="AO96" s="756"/>
      <c r="AP96" s="756"/>
      <c r="AQ96" s="756"/>
      <c r="AR96" s="757"/>
      <c r="AS96" s="761">
        <v>1</v>
      </c>
      <c r="AT96" s="762"/>
      <c r="AU96" s="762"/>
      <c r="AV96" s="762"/>
      <c r="AW96" s="762"/>
      <c r="AX96" s="762"/>
      <c r="AY96" s="762"/>
      <c r="AZ96" s="762"/>
      <c r="BA96" s="762"/>
      <c r="BB96" s="763"/>
      <c r="BC96" s="1037">
        <v>1850</v>
      </c>
      <c r="BD96" s="1038"/>
      <c r="BE96" s="1038"/>
      <c r="BF96" s="1038"/>
      <c r="BG96" s="1038"/>
      <c r="BH96" s="1038"/>
      <c r="BI96" s="1038"/>
      <c r="BJ96" s="1038"/>
      <c r="BK96" s="1038"/>
      <c r="BL96" s="1038"/>
      <c r="BM96" s="1039"/>
      <c r="BN96" s="202">
        <f t="shared" si="2"/>
        <v>1850</v>
      </c>
    </row>
    <row r="97" spans="1:66" s="155" customFormat="1" ht="15.75">
      <c r="A97" s="752">
        <v>40</v>
      </c>
      <c r="B97" s="753"/>
      <c r="C97" s="753"/>
      <c r="D97" s="754"/>
      <c r="E97" s="755" t="s">
        <v>864</v>
      </c>
      <c r="F97" s="756"/>
      <c r="G97" s="756"/>
      <c r="H97" s="756"/>
      <c r="I97" s="756"/>
      <c r="J97" s="756"/>
      <c r="K97" s="756"/>
      <c r="L97" s="756"/>
      <c r="M97" s="756"/>
      <c r="N97" s="756"/>
      <c r="O97" s="756"/>
      <c r="P97" s="756"/>
      <c r="Q97" s="756"/>
      <c r="R97" s="756"/>
      <c r="S97" s="756"/>
      <c r="T97" s="756"/>
      <c r="U97" s="756"/>
      <c r="V97" s="756"/>
      <c r="W97" s="756"/>
      <c r="X97" s="756"/>
      <c r="Y97" s="756"/>
      <c r="Z97" s="756"/>
      <c r="AA97" s="756"/>
      <c r="AB97" s="756"/>
      <c r="AC97" s="756"/>
      <c r="AD97" s="756"/>
      <c r="AE97" s="756"/>
      <c r="AF97" s="756"/>
      <c r="AG97" s="756"/>
      <c r="AH97" s="756"/>
      <c r="AI97" s="756"/>
      <c r="AJ97" s="756"/>
      <c r="AK97" s="756"/>
      <c r="AL97" s="756"/>
      <c r="AM97" s="756"/>
      <c r="AN97" s="756"/>
      <c r="AO97" s="756"/>
      <c r="AP97" s="756"/>
      <c r="AQ97" s="756"/>
      <c r="AR97" s="757"/>
      <c r="AS97" s="761">
        <v>1</v>
      </c>
      <c r="AT97" s="762"/>
      <c r="AU97" s="762"/>
      <c r="AV97" s="762"/>
      <c r="AW97" s="762"/>
      <c r="AX97" s="762"/>
      <c r="AY97" s="762"/>
      <c r="AZ97" s="762"/>
      <c r="BA97" s="762"/>
      <c r="BB97" s="763"/>
      <c r="BC97" s="1037">
        <v>1310</v>
      </c>
      <c r="BD97" s="1038"/>
      <c r="BE97" s="1038"/>
      <c r="BF97" s="1038"/>
      <c r="BG97" s="1038"/>
      <c r="BH97" s="1038"/>
      <c r="BI97" s="1038"/>
      <c r="BJ97" s="1038"/>
      <c r="BK97" s="1038"/>
      <c r="BL97" s="1038"/>
      <c r="BM97" s="1039"/>
      <c r="BN97" s="202">
        <f t="shared" si="2"/>
        <v>1310</v>
      </c>
    </row>
    <row r="98" spans="1:66" s="155" customFormat="1" ht="15.75">
      <c r="A98" s="752">
        <v>41</v>
      </c>
      <c r="B98" s="753"/>
      <c r="C98" s="753"/>
      <c r="D98" s="754"/>
      <c r="E98" s="755" t="s">
        <v>868</v>
      </c>
      <c r="F98" s="756"/>
      <c r="G98" s="756"/>
      <c r="H98" s="756"/>
      <c r="I98" s="756"/>
      <c r="J98" s="756"/>
      <c r="K98" s="756"/>
      <c r="L98" s="756"/>
      <c r="M98" s="756"/>
      <c r="N98" s="756"/>
      <c r="O98" s="756"/>
      <c r="P98" s="756"/>
      <c r="Q98" s="756"/>
      <c r="R98" s="756"/>
      <c r="S98" s="756"/>
      <c r="T98" s="756"/>
      <c r="U98" s="756"/>
      <c r="V98" s="756"/>
      <c r="W98" s="756"/>
      <c r="X98" s="756"/>
      <c r="Y98" s="756"/>
      <c r="Z98" s="756"/>
      <c r="AA98" s="756"/>
      <c r="AB98" s="756"/>
      <c r="AC98" s="756"/>
      <c r="AD98" s="756"/>
      <c r="AE98" s="756"/>
      <c r="AF98" s="756"/>
      <c r="AG98" s="756"/>
      <c r="AH98" s="756"/>
      <c r="AI98" s="756"/>
      <c r="AJ98" s="756"/>
      <c r="AK98" s="756"/>
      <c r="AL98" s="756"/>
      <c r="AM98" s="756"/>
      <c r="AN98" s="756"/>
      <c r="AO98" s="756"/>
      <c r="AP98" s="756"/>
      <c r="AQ98" s="756"/>
      <c r="AR98" s="757"/>
      <c r="AS98" s="761">
        <v>1</v>
      </c>
      <c r="AT98" s="762"/>
      <c r="AU98" s="762"/>
      <c r="AV98" s="762"/>
      <c r="AW98" s="762"/>
      <c r="AX98" s="762"/>
      <c r="AY98" s="762"/>
      <c r="AZ98" s="762"/>
      <c r="BA98" s="762"/>
      <c r="BB98" s="763"/>
      <c r="BC98" s="1037">
        <v>6800</v>
      </c>
      <c r="BD98" s="1038"/>
      <c r="BE98" s="1038"/>
      <c r="BF98" s="1038"/>
      <c r="BG98" s="1038"/>
      <c r="BH98" s="1038"/>
      <c r="BI98" s="1038"/>
      <c r="BJ98" s="1038"/>
      <c r="BK98" s="1038"/>
      <c r="BL98" s="1038"/>
      <c r="BM98" s="1039"/>
      <c r="BN98" s="202">
        <f t="shared" si="2"/>
        <v>6800</v>
      </c>
    </row>
    <row r="99" spans="1:66" s="153" customFormat="1" ht="15.75">
      <c r="A99" s="752">
        <v>42</v>
      </c>
      <c r="B99" s="753"/>
      <c r="C99" s="753"/>
      <c r="D99" s="754"/>
      <c r="E99" s="755" t="s">
        <v>865</v>
      </c>
      <c r="F99" s="756"/>
      <c r="G99" s="756"/>
      <c r="H99" s="756"/>
      <c r="I99" s="756"/>
      <c r="J99" s="756"/>
      <c r="K99" s="756"/>
      <c r="L99" s="756"/>
      <c r="M99" s="756"/>
      <c r="N99" s="756"/>
      <c r="O99" s="756"/>
      <c r="P99" s="756"/>
      <c r="Q99" s="756"/>
      <c r="R99" s="756"/>
      <c r="S99" s="756"/>
      <c r="T99" s="756"/>
      <c r="U99" s="756"/>
      <c r="V99" s="756"/>
      <c r="W99" s="756"/>
      <c r="X99" s="756"/>
      <c r="Y99" s="756"/>
      <c r="Z99" s="756"/>
      <c r="AA99" s="756"/>
      <c r="AB99" s="756"/>
      <c r="AC99" s="756"/>
      <c r="AD99" s="756"/>
      <c r="AE99" s="756"/>
      <c r="AF99" s="756"/>
      <c r="AG99" s="756"/>
      <c r="AH99" s="756"/>
      <c r="AI99" s="756"/>
      <c r="AJ99" s="756"/>
      <c r="AK99" s="756"/>
      <c r="AL99" s="756"/>
      <c r="AM99" s="756"/>
      <c r="AN99" s="756"/>
      <c r="AO99" s="756"/>
      <c r="AP99" s="756"/>
      <c r="AQ99" s="756"/>
      <c r="AR99" s="757"/>
      <c r="AS99" s="761">
        <v>20</v>
      </c>
      <c r="AT99" s="762"/>
      <c r="AU99" s="762"/>
      <c r="AV99" s="762"/>
      <c r="AW99" s="762"/>
      <c r="AX99" s="762"/>
      <c r="AY99" s="762"/>
      <c r="AZ99" s="762"/>
      <c r="BA99" s="762"/>
      <c r="BB99" s="763"/>
      <c r="BC99" s="1037">
        <v>600</v>
      </c>
      <c r="BD99" s="1038"/>
      <c r="BE99" s="1038"/>
      <c r="BF99" s="1038"/>
      <c r="BG99" s="1038"/>
      <c r="BH99" s="1038"/>
      <c r="BI99" s="1038"/>
      <c r="BJ99" s="1038"/>
      <c r="BK99" s="1038"/>
      <c r="BL99" s="1038"/>
      <c r="BM99" s="1039"/>
      <c r="BN99" s="202">
        <f t="shared" si="2"/>
        <v>12000</v>
      </c>
    </row>
    <row r="100" spans="1:66" s="155" customFormat="1" ht="15.75">
      <c r="A100" s="1040"/>
      <c r="B100" s="1041"/>
      <c r="C100" s="1041"/>
      <c r="D100" s="1042"/>
      <c r="E100" s="1052" t="s">
        <v>446</v>
      </c>
      <c r="F100" s="1053"/>
      <c r="G100" s="1053"/>
      <c r="H100" s="1053"/>
      <c r="I100" s="1053"/>
      <c r="J100" s="1053"/>
      <c r="K100" s="1053"/>
      <c r="L100" s="1053"/>
      <c r="M100" s="1053"/>
      <c r="N100" s="1053"/>
      <c r="O100" s="1053"/>
      <c r="P100" s="1053"/>
      <c r="Q100" s="1053"/>
      <c r="R100" s="1053"/>
      <c r="S100" s="1053"/>
      <c r="T100" s="1053"/>
      <c r="U100" s="1053"/>
      <c r="V100" s="1053"/>
      <c r="W100" s="1053"/>
      <c r="X100" s="1053"/>
      <c r="Y100" s="1053"/>
      <c r="Z100" s="1053"/>
      <c r="AA100" s="1053"/>
      <c r="AB100" s="1053"/>
      <c r="AC100" s="1053"/>
      <c r="AD100" s="1053"/>
      <c r="AE100" s="1053"/>
      <c r="AF100" s="1053"/>
      <c r="AG100" s="1053"/>
      <c r="AH100" s="1053"/>
      <c r="AI100" s="1053"/>
      <c r="AJ100" s="1053"/>
      <c r="AK100" s="1053"/>
      <c r="AL100" s="1053"/>
      <c r="AM100" s="1053"/>
      <c r="AN100" s="1053"/>
      <c r="AO100" s="1053"/>
      <c r="AP100" s="1053"/>
      <c r="AQ100" s="1053"/>
      <c r="AR100" s="1054"/>
      <c r="AS100" s="1040"/>
      <c r="AT100" s="1041"/>
      <c r="AU100" s="1041"/>
      <c r="AV100" s="1041"/>
      <c r="AW100" s="1041"/>
      <c r="AX100" s="1041"/>
      <c r="AY100" s="1041"/>
      <c r="AZ100" s="1041"/>
      <c r="BA100" s="1041"/>
      <c r="BB100" s="1042"/>
      <c r="BC100" s="1043"/>
      <c r="BD100" s="1044"/>
      <c r="BE100" s="1044"/>
      <c r="BF100" s="1044"/>
      <c r="BG100" s="1044"/>
      <c r="BH100" s="1044"/>
      <c r="BI100" s="1044"/>
      <c r="BJ100" s="1044"/>
      <c r="BK100" s="1044"/>
      <c r="BL100" s="1044"/>
      <c r="BM100" s="1045"/>
      <c r="BN100" s="160">
        <f>SUM(BN101:BN101)</f>
        <v>2200</v>
      </c>
    </row>
    <row r="101" spans="1:66" s="153" customFormat="1" ht="32.25" customHeight="1">
      <c r="A101" s="752">
        <v>43</v>
      </c>
      <c r="B101" s="753"/>
      <c r="C101" s="753"/>
      <c r="D101" s="754"/>
      <c r="E101" s="755" t="s">
        <v>447</v>
      </c>
      <c r="F101" s="756"/>
      <c r="G101" s="756"/>
      <c r="H101" s="756"/>
      <c r="I101" s="756"/>
      <c r="J101" s="756"/>
      <c r="K101" s="756"/>
      <c r="L101" s="756"/>
      <c r="M101" s="756"/>
      <c r="N101" s="756"/>
      <c r="O101" s="756"/>
      <c r="P101" s="756"/>
      <c r="Q101" s="756"/>
      <c r="R101" s="756"/>
      <c r="S101" s="756"/>
      <c r="T101" s="756"/>
      <c r="U101" s="756"/>
      <c r="V101" s="756"/>
      <c r="W101" s="756"/>
      <c r="X101" s="756"/>
      <c r="Y101" s="756"/>
      <c r="Z101" s="756"/>
      <c r="AA101" s="756"/>
      <c r="AB101" s="756"/>
      <c r="AC101" s="756"/>
      <c r="AD101" s="756"/>
      <c r="AE101" s="756"/>
      <c r="AF101" s="756"/>
      <c r="AG101" s="756"/>
      <c r="AH101" s="756"/>
      <c r="AI101" s="756"/>
      <c r="AJ101" s="756"/>
      <c r="AK101" s="756"/>
      <c r="AL101" s="756"/>
      <c r="AM101" s="756"/>
      <c r="AN101" s="756"/>
      <c r="AO101" s="756"/>
      <c r="AP101" s="756"/>
      <c r="AQ101" s="756"/>
      <c r="AR101" s="757"/>
      <c r="AS101" s="761">
        <v>1</v>
      </c>
      <c r="AT101" s="762"/>
      <c r="AU101" s="762"/>
      <c r="AV101" s="762"/>
      <c r="AW101" s="762"/>
      <c r="AX101" s="762"/>
      <c r="AY101" s="762"/>
      <c r="AZ101" s="762"/>
      <c r="BA101" s="762"/>
      <c r="BB101" s="763"/>
      <c r="BC101" s="1037">
        <v>2200</v>
      </c>
      <c r="BD101" s="1038"/>
      <c r="BE101" s="1038"/>
      <c r="BF101" s="1038"/>
      <c r="BG101" s="1038"/>
      <c r="BH101" s="1038"/>
      <c r="BI101" s="1038"/>
      <c r="BJ101" s="1038"/>
      <c r="BK101" s="1038"/>
      <c r="BL101" s="1038"/>
      <c r="BM101" s="1039"/>
      <c r="BN101" s="202">
        <f>AS101*BC101</f>
        <v>2200</v>
      </c>
    </row>
    <row r="102" spans="1:66" s="155" customFormat="1" ht="15.75">
      <c r="A102" s="1040"/>
      <c r="B102" s="1041"/>
      <c r="C102" s="1041"/>
      <c r="D102" s="1042"/>
      <c r="E102" s="1052" t="s">
        <v>448</v>
      </c>
      <c r="F102" s="1053"/>
      <c r="G102" s="1053"/>
      <c r="H102" s="1053"/>
      <c r="I102" s="1053"/>
      <c r="J102" s="1053"/>
      <c r="K102" s="1053"/>
      <c r="L102" s="1053"/>
      <c r="M102" s="1053"/>
      <c r="N102" s="1053"/>
      <c r="O102" s="1053"/>
      <c r="P102" s="1053"/>
      <c r="Q102" s="1053"/>
      <c r="R102" s="1053"/>
      <c r="S102" s="1053"/>
      <c r="T102" s="1053"/>
      <c r="U102" s="1053"/>
      <c r="V102" s="1053"/>
      <c r="W102" s="1053"/>
      <c r="X102" s="1053"/>
      <c r="Y102" s="1053"/>
      <c r="Z102" s="1053"/>
      <c r="AA102" s="1053"/>
      <c r="AB102" s="1053"/>
      <c r="AC102" s="1053"/>
      <c r="AD102" s="1053"/>
      <c r="AE102" s="1053"/>
      <c r="AF102" s="1053"/>
      <c r="AG102" s="1053"/>
      <c r="AH102" s="1053"/>
      <c r="AI102" s="1053"/>
      <c r="AJ102" s="1053"/>
      <c r="AK102" s="1053"/>
      <c r="AL102" s="1053"/>
      <c r="AM102" s="1053"/>
      <c r="AN102" s="1053"/>
      <c r="AO102" s="1053"/>
      <c r="AP102" s="1053"/>
      <c r="AQ102" s="1053"/>
      <c r="AR102" s="1054"/>
      <c r="AS102" s="1040"/>
      <c r="AT102" s="1041"/>
      <c r="AU102" s="1041"/>
      <c r="AV102" s="1041"/>
      <c r="AW102" s="1041"/>
      <c r="AX102" s="1041"/>
      <c r="AY102" s="1041"/>
      <c r="AZ102" s="1041"/>
      <c r="BA102" s="1041"/>
      <c r="BB102" s="1042"/>
      <c r="BC102" s="1043"/>
      <c r="BD102" s="1044"/>
      <c r="BE102" s="1044"/>
      <c r="BF102" s="1044"/>
      <c r="BG102" s="1044"/>
      <c r="BH102" s="1044"/>
      <c r="BI102" s="1044"/>
      <c r="BJ102" s="1044"/>
      <c r="BK102" s="1044"/>
      <c r="BL102" s="1044"/>
      <c r="BM102" s="1045"/>
      <c r="BN102" s="160">
        <f>SUM(BN103:BN106)</f>
        <v>9350</v>
      </c>
    </row>
    <row r="103" spans="1:66" s="155" customFormat="1" ht="15.75">
      <c r="A103" s="752">
        <v>44</v>
      </c>
      <c r="B103" s="753"/>
      <c r="C103" s="753"/>
      <c r="D103" s="754"/>
      <c r="E103" s="755" t="s">
        <v>849</v>
      </c>
      <c r="F103" s="756"/>
      <c r="G103" s="756"/>
      <c r="H103" s="756"/>
      <c r="I103" s="756"/>
      <c r="J103" s="756"/>
      <c r="K103" s="756"/>
      <c r="L103" s="756"/>
      <c r="M103" s="756"/>
      <c r="N103" s="756"/>
      <c r="O103" s="756"/>
      <c r="P103" s="756"/>
      <c r="Q103" s="756"/>
      <c r="R103" s="756"/>
      <c r="S103" s="756"/>
      <c r="T103" s="756"/>
      <c r="U103" s="756"/>
      <c r="V103" s="756"/>
      <c r="W103" s="756"/>
      <c r="X103" s="756"/>
      <c r="Y103" s="756"/>
      <c r="Z103" s="756"/>
      <c r="AA103" s="756"/>
      <c r="AB103" s="756"/>
      <c r="AC103" s="756"/>
      <c r="AD103" s="756"/>
      <c r="AE103" s="756"/>
      <c r="AF103" s="756"/>
      <c r="AG103" s="756"/>
      <c r="AH103" s="756"/>
      <c r="AI103" s="756"/>
      <c r="AJ103" s="756"/>
      <c r="AK103" s="756"/>
      <c r="AL103" s="756"/>
      <c r="AM103" s="756"/>
      <c r="AN103" s="756"/>
      <c r="AO103" s="756"/>
      <c r="AP103" s="756"/>
      <c r="AQ103" s="756"/>
      <c r="AR103" s="757"/>
      <c r="AS103" s="761">
        <v>1</v>
      </c>
      <c r="AT103" s="762"/>
      <c r="AU103" s="762"/>
      <c r="AV103" s="762"/>
      <c r="AW103" s="762"/>
      <c r="AX103" s="762"/>
      <c r="AY103" s="762"/>
      <c r="AZ103" s="762"/>
      <c r="BA103" s="762"/>
      <c r="BB103" s="763"/>
      <c r="BC103" s="1037">
        <v>5000</v>
      </c>
      <c r="BD103" s="1038"/>
      <c r="BE103" s="1038"/>
      <c r="BF103" s="1038"/>
      <c r="BG103" s="1038"/>
      <c r="BH103" s="1038"/>
      <c r="BI103" s="1038"/>
      <c r="BJ103" s="1038"/>
      <c r="BK103" s="1038"/>
      <c r="BL103" s="1038"/>
      <c r="BM103" s="1039"/>
      <c r="BN103" s="202">
        <f>AS103*BC103</f>
        <v>5000</v>
      </c>
    </row>
    <row r="104" spans="1:66" s="155" customFormat="1" ht="15.75">
      <c r="A104" s="752">
        <v>45</v>
      </c>
      <c r="B104" s="753"/>
      <c r="C104" s="753"/>
      <c r="D104" s="754"/>
      <c r="E104" s="755" t="s">
        <v>449</v>
      </c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756"/>
      <c r="AL104" s="756"/>
      <c r="AM104" s="756"/>
      <c r="AN104" s="756"/>
      <c r="AO104" s="756"/>
      <c r="AP104" s="756"/>
      <c r="AQ104" s="756"/>
      <c r="AR104" s="757"/>
      <c r="AS104" s="761">
        <v>1</v>
      </c>
      <c r="AT104" s="762"/>
      <c r="AU104" s="762"/>
      <c r="AV104" s="762"/>
      <c r="AW104" s="762"/>
      <c r="AX104" s="762"/>
      <c r="AY104" s="762"/>
      <c r="AZ104" s="762"/>
      <c r="BA104" s="762"/>
      <c r="BB104" s="763"/>
      <c r="BC104" s="1037">
        <v>950</v>
      </c>
      <c r="BD104" s="1038"/>
      <c r="BE104" s="1038"/>
      <c r="BF104" s="1038"/>
      <c r="BG104" s="1038"/>
      <c r="BH104" s="1038"/>
      <c r="BI104" s="1038"/>
      <c r="BJ104" s="1038"/>
      <c r="BK104" s="1038"/>
      <c r="BL104" s="1038"/>
      <c r="BM104" s="1039"/>
      <c r="BN104" s="202">
        <f>AS104*BC104</f>
        <v>950</v>
      </c>
    </row>
    <row r="105" spans="1:66" s="155" customFormat="1" ht="32.25" customHeight="1">
      <c r="A105" s="752">
        <v>46</v>
      </c>
      <c r="B105" s="753"/>
      <c r="C105" s="753"/>
      <c r="D105" s="754"/>
      <c r="E105" s="755" t="s">
        <v>450</v>
      </c>
      <c r="F105" s="756"/>
      <c r="G105" s="756"/>
      <c r="H105" s="756"/>
      <c r="I105" s="756"/>
      <c r="J105" s="756"/>
      <c r="K105" s="756"/>
      <c r="L105" s="756"/>
      <c r="M105" s="756"/>
      <c r="N105" s="756"/>
      <c r="O105" s="756"/>
      <c r="P105" s="756"/>
      <c r="Q105" s="756"/>
      <c r="R105" s="756"/>
      <c r="S105" s="756"/>
      <c r="T105" s="756"/>
      <c r="U105" s="756"/>
      <c r="V105" s="756"/>
      <c r="W105" s="756"/>
      <c r="X105" s="756"/>
      <c r="Y105" s="756"/>
      <c r="Z105" s="756"/>
      <c r="AA105" s="756"/>
      <c r="AB105" s="756"/>
      <c r="AC105" s="756"/>
      <c r="AD105" s="756"/>
      <c r="AE105" s="756"/>
      <c r="AF105" s="756"/>
      <c r="AG105" s="756"/>
      <c r="AH105" s="756"/>
      <c r="AI105" s="756"/>
      <c r="AJ105" s="756"/>
      <c r="AK105" s="756"/>
      <c r="AL105" s="756"/>
      <c r="AM105" s="756"/>
      <c r="AN105" s="756"/>
      <c r="AO105" s="756"/>
      <c r="AP105" s="756"/>
      <c r="AQ105" s="756"/>
      <c r="AR105" s="757"/>
      <c r="AS105" s="761">
        <v>1</v>
      </c>
      <c r="AT105" s="762"/>
      <c r="AU105" s="762"/>
      <c r="AV105" s="762"/>
      <c r="AW105" s="762"/>
      <c r="AX105" s="762"/>
      <c r="AY105" s="762"/>
      <c r="AZ105" s="762"/>
      <c r="BA105" s="762"/>
      <c r="BB105" s="763"/>
      <c r="BC105" s="1037">
        <v>2100</v>
      </c>
      <c r="BD105" s="1038"/>
      <c r="BE105" s="1038"/>
      <c r="BF105" s="1038"/>
      <c r="BG105" s="1038"/>
      <c r="BH105" s="1038"/>
      <c r="BI105" s="1038"/>
      <c r="BJ105" s="1038"/>
      <c r="BK105" s="1038"/>
      <c r="BL105" s="1038"/>
      <c r="BM105" s="1039"/>
      <c r="BN105" s="202">
        <f>AS105*BC105</f>
        <v>2100</v>
      </c>
    </row>
    <row r="106" spans="1:66" s="155" customFormat="1" ht="15.75">
      <c r="A106" s="752">
        <v>47</v>
      </c>
      <c r="B106" s="753"/>
      <c r="C106" s="753"/>
      <c r="D106" s="754"/>
      <c r="E106" s="755" t="s">
        <v>451</v>
      </c>
      <c r="F106" s="756"/>
      <c r="G106" s="756"/>
      <c r="H106" s="756"/>
      <c r="I106" s="756"/>
      <c r="J106" s="756"/>
      <c r="K106" s="756"/>
      <c r="L106" s="756"/>
      <c r="M106" s="756"/>
      <c r="N106" s="756"/>
      <c r="O106" s="756"/>
      <c r="P106" s="756"/>
      <c r="Q106" s="756"/>
      <c r="R106" s="756"/>
      <c r="S106" s="756"/>
      <c r="T106" s="756"/>
      <c r="U106" s="756"/>
      <c r="V106" s="756"/>
      <c r="W106" s="756"/>
      <c r="X106" s="756"/>
      <c r="Y106" s="756"/>
      <c r="Z106" s="756"/>
      <c r="AA106" s="756"/>
      <c r="AB106" s="756"/>
      <c r="AC106" s="756"/>
      <c r="AD106" s="756"/>
      <c r="AE106" s="756"/>
      <c r="AF106" s="756"/>
      <c r="AG106" s="756"/>
      <c r="AH106" s="756"/>
      <c r="AI106" s="756"/>
      <c r="AJ106" s="756"/>
      <c r="AK106" s="756"/>
      <c r="AL106" s="756"/>
      <c r="AM106" s="756"/>
      <c r="AN106" s="756"/>
      <c r="AO106" s="756"/>
      <c r="AP106" s="756"/>
      <c r="AQ106" s="756"/>
      <c r="AR106" s="757"/>
      <c r="AS106" s="761">
        <v>1</v>
      </c>
      <c r="AT106" s="762"/>
      <c r="AU106" s="762"/>
      <c r="AV106" s="762"/>
      <c r="AW106" s="762"/>
      <c r="AX106" s="762"/>
      <c r="AY106" s="762"/>
      <c r="AZ106" s="762"/>
      <c r="BA106" s="762"/>
      <c r="BB106" s="763"/>
      <c r="BC106" s="1037">
        <v>1300</v>
      </c>
      <c r="BD106" s="1038"/>
      <c r="BE106" s="1038"/>
      <c r="BF106" s="1038"/>
      <c r="BG106" s="1038"/>
      <c r="BH106" s="1038"/>
      <c r="BI106" s="1038"/>
      <c r="BJ106" s="1038"/>
      <c r="BK106" s="1038"/>
      <c r="BL106" s="1038"/>
      <c r="BM106" s="1039"/>
      <c r="BN106" s="202">
        <f>AS106*BC106</f>
        <v>1300</v>
      </c>
    </row>
    <row r="107" spans="1:66" s="155" customFormat="1" ht="15.75">
      <c r="A107" s="1040"/>
      <c r="B107" s="1041"/>
      <c r="C107" s="1041"/>
      <c r="D107" s="1042"/>
      <c r="E107" s="1052" t="s">
        <v>452</v>
      </c>
      <c r="F107" s="1053"/>
      <c r="G107" s="1053"/>
      <c r="H107" s="1053"/>
      <c r="I107" s="1053"/>
      <c r="J107" s="1053"/>
      <c r="K107" s="1053"/>
      <c r="L107" s="1053"/>
      <c r="M107" s="1053"/>
      <c r="N107" s="1053"/>
      <c r="O107" s="1053"/>
      <c r="P107" s="1053"/>
      <c r="Q107" s="1053"/>
      <c r="R107" s="1053"/>
      <c r="S107" s="1053"/>
      <c r="T107" s="1053"/>
      <c r="U107" s="1053"/>
      <c r="V107" s="1053"/>
      <c r="W107" s="1053"/>
      <c r="X107" s="1053"/>
      <c r="Y107" s="1053"/>
      <c r="Z107" s="1053"/>
      <c r="AA107" s="1053"/>
      <c r="AB107" s="1053"/>
      <c r="AC107" s="1053"/>
      <c r="AD107" s="1053"/>
      <c r="AE107" s="1053"/>
      <c r="AF107" s="1053"/>
      <c r="AG107" s="1053"/>
      <c r="AH107" s="1053"/>
      <c r="AI107" s="1053"/>
      <c r="AJ107" s="1053"/>
      <c r="AK107" s="1053"/>
      <c r="AL107" s="1053"/>
      <c r="AM107" s="1053"/>
      <c r="AN107" s="1053"/>
      <c r="AO107" s="1053"/>
      <c r="AP107" s="1053"/>
      <c r="AQ107" s="1053"/>
      <c r="AR107" s="1054"/>
      <c r="AS107" s="1040"/>
      <c r="AT107" s="1041"/>
      <c r="AU107" s="1041"/>
      <c r="AV107" s="1041"/>
      <c r="AW107" s="1041"/>
      <c r="AX107" s="1041"/>
      <c r="AY107" s="1041"/>
      <c r="AZ107" s="1041"/>
      <c r="BA107" s="1041"/>
      <c r="BB107" s="1042"/>
      <c r="BC107" s="1043"/>
      <c r="BD107" s="1044"/>
      <c r="BE107" s="1044"/>
      <c r="BF107" s="1044"/>
      <c r="BG107" s="1044"/>
      <c r="BH107" s="1044"/>
      <c r="BI107" s="1044"/>
      <c r="BJ107" s="1044"/>
      <c r="BK107" s="1044"/>
      <c r="BL107" s="1044"/>
      <c r="BM107" s="1045"/>
      <c r="BN107" s="160">
        <f>SUM(BN108:BN113)</f>
        <v>463600</v>
      </c>
    </row>
    <row r="108" spans="1:66" s="153" customFormat="1" ht="15.75">
      <c r="A108" s="752">
        <v>48</v>
      </c>
      <c r="B108" s="753"/>
      <c r="C108" s="753"/>
      <c r="D108" s="754"/>
      <c r="E108" s="790" t="s">
        <v>820</v>
      </c>
      <c r="F108" s="791"/>
      <c r="G108" s="791"/>
      <c r="H108" s="791"/>
      <c r="I108" s="791"/>
      <c r="J108" s="791"/>
      <c r="K108" s="791"/>
      <c r="L108" s="791"/>
      <c r="M108" s="791"/>
      <c r="N108" s="791"/>
      <c r="O108" s="791"/>
      <c r="P108" s="791"/>
      <c r="Q108" s="791"/>
      <c r="R108" s="791"/>
      <c r="S108" s="791"/>
      <c r="T108" s="791"/>
      <c r="U108" s="791"/>
      <c r="V108" s="791"/>
      <c r="W108" s="791"/>
      <c r="X108" s="791"/>
      <c r="Y108" s="791"/>
      <c r="Z108" s="791"/>
      <c r="AA108" s="791"/>
      <c r="AB108" s="791"/>
      <c r="AC108" s="791"/>
      <c r="AD108" s="791"/>
      <c r="AE108" s="791"/>
      <c r="AF108" s="791"/>
      <c r="AG108" s="791"/>
      <c r="AH108" s="791"/>
      <c r="AI108" s="791"/>
      <c r="AJ108" s="791"/>
      <c r="AK108" s="791"/>
      <c r="AL108" s="791"/>
      <c r="AM108" s="791"/>
      <c r="AN108" s="791"/>
      <c r="AO108" s="791"/>
      <c r="AP108" s="791"/>
      <c r="AQ108" s="791"/>
      <c r="AR108" s="792"/>
      <c r="AS108" s="887">
        <v>5</v>
      </c>
      <c r="AT108" s="888"/>
      <c r="AU108" s="888"/>
      <c r="AV108" s="888"/>
      <c r="AW108" s="888"/>
      <c r="AX108" s="888"/>
      <c r="AY108" s="888"/>
      <c r="AZ108" s="888"/>
      <c r="BA108" s="888"/>
      <c r="BB108" s="889"/>
      <c r="BC108" s="1046">
        <v>45000</v>
      </c>
      <c r="BD108" s="1047"/>
      <c r="BE108" s="1047"/>
      <c r="BF108" s="1047"/>
      <c r="BG108" s="1047"/>
      <c r="BH108" s="1047"/>
      <c r="BI108" s="1047"/>
      <c r="BJ108" s="1047"/>
      <c r="BK108" s="1047"/>
      <c r="BL108" s="1047"/>
      <c r="BM108" s="1048"/>
      <c r="BN108" s="203">
        <f aca="true" t="shared" si="3" ref="BN108:BN121">AS108*BC108</f>
        <v>225000</v>
      </c>
    </row>
    <row r="109" spans="1:66" s="153" customFormat="1" ht="15.75">
      <c r="A109" s="752">
        <v>49</v>
      </c>
      <c r="B109" s="753"/>
      <c r="C109" s="753"/>
      <c r="D109" s="754"/>
      <c r="E109" s="790" t="s">
        <v>821</v>
      </c>
      <c r="F109" s="791"/>
      <c r="G109" s="791"/>
      <c r="H109" s="791"/>
      <c r="I109" s="791"/>
      <c r="J109" s="791"/>
      <c r="K109" s="791"/>
      <c r="L109" s="791"/>
      <c r="M109" s="791"/>
      <c r="N109" s="791"/>
      <c r="O109" s="791"/>
      <c r="P109" s="791"/>
      <c r="Q109" s="791"/>
      <c r="R109" s="791"/>
      <c r="S109" s="791"/>
      <c r="T109" s="791"/>
      <c r="U109" s="791"/>
      <c r="V109" s="791"/>
      <c r="W109" s="791"/>
      <c r="X109" s="791"/>
      <c r="Y109" s="791"/>
      <c r="Z109" s="791"/>
      <c r="AA109" s="791"/>
      <c r="AB109" s="791"/>
      <c r="AC109" s="791"/>
      <c r="AD109" s="791"/>
      <c r="AE109" s="791"/>
      <c r="AF109" s="791"/>
      <c r="AG109" s="791"/>
      <c r="AH109" s="791"/>
      <c r="AI109" s="791"/>
      <c r="AJ109" s="791"/>
      <c r="AK109" s="791"/>
      <c r="AL109" s="791"/>
      <c r="AM109" s="791"/>
      <c r="AN109" s="791"/>
      <c r="AO109" s="791"/>
      <c r="AP109" s="791"/>
      <c r="AQ109" s="791"/>
      <c r="AR109" s="792"/>
      <c r="AS109" s="887">
        <v>5</v>
      </c>
      <c r="AT109" s="888"/>
      <c r="AU109" s="888"/>
      <c r="AV109" s="888"/>
      <c r="AW109" s="888"/>
      <c r="AX109" s="888"/>
      <c r="AY109" s="888"/>
      <c r="AZ109" s="888"/>
      <c r="BA109" s="888"/>
      <c r="BB109" s="889"/>
      <c r="BC109" s="1046">
        <v>6500</v>
      </c>
      <c r="BD109" s="1047"/>
      <c r="BE109" s="1047"/>
      <c r="BF109" s="1047"/>
      <c r="BG109" s="1047"/>
      <c r="BH109" s="1047"/>
      <c r="BI109" s="1047"/>
      <c r="BJ109" s="1047"/>
      <c r="BK109" s="1047"/>
      <c r="BL109" s="1047"/>
      <c r="BM109" s="1048"/>
      <c r="BN109" s="203">
        <f>AS109*BC109</f>
        <v>32500</v>
      </c>
    </row>
    <row r="110" spans="1:66" s="153" customFormat="1" ht="15.75">
      <c r="A110" s="752">
        <v>50</v>
      </c>
      <c r="B110" s="753"/>
      <c r="C110" s="753"/>
      <c r="D110" s="754"/>
      <c r="E110" s="790" t="s">
        <v>818</v>
      </c>
      <c r="F110" s="791"/>
      <c r="G110" s="791"/>
      <c r="H110" s="791"/>
      <c r="I110" s="791"/>
      <c r="J110" s="791"/>
      <c r="K110" s="791"/>
      <c r="L110" s="791"/>
      <c r="M110" s="791"/>
      <c r="N110" s="791"/>
      <c r="O110" s="791"/>
      <c r="P110" s="791"/>
      <c r="Q110" s="791"/>
      <c r="R110" s="791"/>
      <c r="S110" s="791"/>
      <c r="T110" s="791"/>
      <c r="U110" s="791"/>
      <c r="V110" s="791"/>
      <c r="W110" s="791"/>
      <c r="X110" s="791"/>
      <c r="Y110" s="791"/>
      <c r="Z110" s="791"/>
      <c r="AA110" s="791"/>
      <c r="AB110" s="791"/>
      <c r="AC110" s="791"/>
      <c r="AD110" s="791"/>
      <c r="AE110" s="791"/>
      <c r="AF110" s="791"/>
      <c r="AG110" s="791"/>
      <c r="AH110" s="791"/>
      <c r="AI110" s="791"/>
      <c r="AJ110" s="791"/>
      <c r="AK110" s="791"/>
      <c r="AL110" s="791"/>
      <c r="AM110" s="791"/>
      <c r="AN110" s="791"/>
      <c r="AO110" s="791"/>
      <c r="AP110" s="791"/>
      <c r="AQ110" s="791"/>
      <c r="AR110" s="792"/>
      <c r="AS110" s="887">
        <v>3</v>
      </c>
      <c r="AT110" s="888"/>
      <c r="AU110" s="888"/>
      <c r="AV110" s="888"/>
      <c r="AW110" s="888"/>
      <c r="AX110" s="888"/>
      <c r="AY110" s="888"/>
      <c r="AZ110" s="888"/>
      <c r="BA110" s="888"/>
      <c r="BB110" s="889"/>
      <c r="BC110" s="1046">
        <v>25000</v>
      </c>
      <c r="BD110" s="1047"/>
      <c r="BE110" s="1047"/>
      <c r="BF110" s="1047"/>
      <c r="BG110" s="1047"/>
      <c r="BH110" s="1047"/>
      <c r="BI110" s="1047"/>
      <c r="BJ110" s="1047"/>
      <c r="BK110" s="1047"/>
      <c r="BL110" s="1047"/>
      <c r="BM110" s="1048"/>
      <c r="BN110" s="203">
        <f t="shared" si="3"/>
        <v>75000</v>
      </c>
    </row>
    <row r="111" spans="1:66" s="153" customFormat="1" ht="15.75">
      <c r="A111" s="752">
        <v>51</v>
      </c>
      <c r="B111" s="753"/>
      <c r="C111" s="753"/>
      <c r="D111" s="754"/>
      <c r="E111" s="790" t="s">
        <v>819</v>
      </c>
      <c r="F111" s="791"/>
      <c r="G111" s="791"/>
      <c r="H111" s="791"/>
      <c r="I111" s="791"/>
      <c r="J111" s="791"/>
      <c r="K111" s="791"/>
      <c r="L111" s="791"/>
      <c r="M111" s="791"/>
      <c r="N111" s="791"/>
      <c r="O111" s="791"/>
      <c r="P111" s="791"/>
      <c r="Q111" s="791"/>
      <c r="R111" s="791"/>
      <c r="S111" s="791"/>
      <c r="T111" s="791"/>
      <c r="U111" s="791"/>
      <c r="V111" s="791"/>
      <c r="W111" s="791"/>
      <c r="X111" s="791"/>
      <c r="Y111" s="791"/>
      <c r="Z111" s="791"/>
      <c r="AA111" s="791"/>
      <c r="AB111" s="791"/>
      <c r="AC111" s="791"/>
      <c r="AD111" s="791"/>
      <c r="AE111" s="791"/>
      <c r="AF111" s="791"/>
      <c r="AG111" s="791"/>
      <c r="AH111" s="791"/>
      <c r="AI111" s="791"/>
      <c r="AJ111" s="791"/>
      <c r="AK111" s="791"/>
      <c r="AL111" s="791"/>
      <c r="AM111" s="791"/>
      <c r="AN111" s="791"/>
      <c r="AO111" s="791"/>
      <c r="AP111" s="791"/>
      <c r="AQ111" s="791"/>
      <c r="AR111" s="792"/>
      <c r="AS111" s="887">
        <v>4</v>
      </c>
      <c r="AT111" s="888"/>
      <c r="AU111" s="888"/>
      <c r="AV111" s="888"/>
      <c r="AW111" s="888"/>
      <c r="AX111" s="888"/>
      <c r="AY111" s="888"/>
      <c r="AZ111" s="888"/>
      <c r="BA111" s="888"/>
      <c r="BB111" s="889"/>
      <c r="BC111" s="1046">
        <v>30000</v>
      </c>
      <c r="BD111" s="1047"/>
      <c r="BE111" s="1047"/>
      <c r="BF111" s="1047"/>
      <c r="BG111" s="1047"/>
      <c r="BH111" s="1047"/>
      <c r="BI111" s="1047"/>
      <c r="BJ111" s="1047"/>
      <c r="BK111" s="1047"/>
      <c r="BL111" s="1047"/>
      <c r="BM111" s="1048"/>
      <c r="BN111" s="203">
        <f>AS111*BC111</f>
        <v>120000</v>
      </c>
    </row>
    <row r="112" spans="1:66" s="153" customFormat="1" ht="15.75">
      <c r="A112" s="752">
        <v>52</v>
      </c>
      <c r="B112" s="753"/>
      <c r="C112" s="753"/>
      <c r="D112" s="754"/>
      <c r="E112" s="790" t="s">
        <v>841</v>
      </c>
      <c r="F112" s="791"/>
      <c r="G112" s="791"/>
      <c r="H112" s="791"/>
      <c r="I112" s="791"/>
      <c r="J112" s="791"/>
      <c r="K112" s="791"/>
      <c r="L112" s="791"/>
      <c r="M112" s="791"/>
      <c r="N112" s="791"/>
      <c r="O112" s="791"/>
      <c r="P112" s="791"/>
      <c r="Q112" s="791"/>
      <c r="R112" s="791"/>
      <c r="S112" s="791"/>
      <c r="T112" s="791"/>
      <c r="U112" s="791"/>
      <c r="V112" s="791"/>
      <c r="W112" s="791"/>
      <c r="X112" s="791"/>
      <c r="Y112" s="791"/>
      <c r="Z112" s="791"/>
      <c r="AA112" s="791"/>
      <c r="AB112" s="791"/>
      <c r="AC112" s="791"/>
      <c r="AD112" s="791"/>
      <c r="AE112" s="791"/>
      <c r="AF112" s="791"/>
      <c r="AG112" s="791"/>
      <c r="AH112" s="791"/>
      <c r="AI112" s="791"/>
      <c r="AJ112" s="791"/>
      <c r="AK112" s="791"/>
      <c r="AL112" s="791"/>
      <c r="AM112" s="791"/>
      <c r="AN112" s="791"/>
      <c r="AO112" s="791"/>
      <c r="AP112" s="791"/>
      <c r="AQ112" s="791"/>
      <c r="AR112" s="792"/>
      <c r="AS112" s="887">
        <v>3</v>
      </c>
      <c r="AT112" s="888"/>
      <c r="AU112" s="888"/>
      <c r="AV112" s="888"/>
      <c r="AW112" s="888"/>
      <c r="AX112" s="888"/>
      <c r="AY112" s="888"/>
      <c r="AZ112" s="888"/>
      <c r="BA112" s="888"/>
      <c r="BB112" s="889"/>
      <c r="BC112" s="1046">
        <v>900</v>
      </c>
      <c r="BD112" s="1047"/>
      <c r="BE112" s="1047"/>
      <c r="BF112" s="1047"/>
      <c r="BG112" s="1047"/>
      <c r="BH112" s="1047"/>
      <c r="BI112" s="1047"/>
      <c r="BJ112" s="1047"/>
      <c r="BK112" s="1047"/>
      <c r="BL112" s="1047"/>
      <c r="BM112" s="1048"/>
      <c r="BN112" s="203">
        <f>AS112*BC112</f>
        <v>2700</v>
      </c>
    </row>
    <row r="113" spans="1:66" s="153" customFormat="1" ht="15.75">
      <c r="A113" s="752">
        <v>53</v>
      </c>
      <c r="B113" s="753"/>
      <c r="C113" s="753"/>
      <c r="D113" s="754"/>
      <c r="E113" s="790" t="s">
        <v>434</v>
      </c>
      <c r="F113" s="791"/>
      <c r="G113" s="791"/>
      <c r="H113" s="791"/>
      <c r="I113" s="791"/>
      <c r="J113" s="791"/>
      <c r="K113" s="791"/>
      <c r="L113" s="791"/>
      <c r="M113" s="791"/>
      <c r="N113" s="791"/>
      <c r="O113" s="791"/>
      <c r="P113" s="791"/>
      <c r="Q113" s="791"/>
      <c r="R113" s="791"/>
      <c r="S113" s="791"/>
      <c r="T113" s="791"/>
      <c r="U113" s="791"/>
      <c r="V113" s="791"/>
      <c r="W113" s="791"/>
      <c r="X113" s="791"/>
      <c r="Y113" s="791"/>
      <c r="Z113" s="791"/>
      <c r="AA113" s="791"/>
      <c r="AB113" s="791"/>
      <c r="AC113" s="791"/>
      <c r="AD113" s="791"/>
      <c r="AE113" s="791"/>
      <c r="AF113" s="791"/>
      <c r="AG113" s="791"/>
      <c r="AH113" s="791"/>
      <c r="AI113" s="791"/>
      <c r="AJ113" s="791"/>
      <c r="AK113" s="791"/>
      <c r="AL113" s="791"/>
      <c r="AM113" s="791"/>
      <c r="AN113" s="791"/>
      <c r="AO113" s="791"/>
      <c r="AP113" s="791"/>
      <c r="AQ113" s="791"/>
      <c r="AR113" s="792"/>
      <c r="AS113" s="887">
        <v>4</v>
      </c>
      <c r="AT113" s="888"/>
      <c r="AU113" s="888"/>
      <c r="AV113" s="888"/>
      <c r="AW113" s="888"/>
      <c r="AX113" s="888"/>
      <c r="AY113" s="888"/>
      <c r="AZ113" s="888"/>
      <c r="BA113" s="888"/>
      <c r="BB113" s="889"/>
      <c r="BC113" s="1046">
        <v>2100</v>
      </c>
      <c r="BD113" s="1047"/>
      <c r="BE113" s="1047"/>
      <c r="BF113" s="1047"/>
      <c r="BG113" s="1047"/>
      <c r="BH113" s="1047"/>
      <c r="BI113" s="1047"/>
      <c r="BJ113" s="1047"/>
      <c r="BK113" s="1047"/>
      <c r="BL113" s="1047"/>
      <c r="BM113" s="1048"/>
      <c r="BN113" s="203">
        <f t="shared" si="3"/>
        <v>8400</v>
      </c>
    </row>
    <row r="114" spans="1:66" s="155" customFormat="1" ht="15.75" customHeight="1">
      <c r="A114" s="1040"/>
      <c r="B114" s="1041"/>
      <c r="C114" s="1041"/>
      <c r="D114" s="1042"/>
      <c r="E114" s="1052" t="s">
        <v>822</v>
      </c>
      <c r="F114" s="1053"/>
      <c r="G114" s="1053"/>
      <c r="H114" s="1053"/>
      <c r="I114" s="1053"/>
      <c r="J114" s="1053"/>
      <c r="K114" s="1053"/>
      <c r="L114" s="1053"/>
      <c r="M114" s="1053"/>
      <c r="N114" s="1053"/>
      <c r="O114" s="1053"/>
      <c r="P114" s="1053"/>
      <c r="Q114" s="1053"/>
      <c r="R114" s="1053"/>
      <c r="S114" s="1053"/>
      <c r="T114" s="1053"/>
      <c r="U114" s="1053"/>
      <c r="V114" s="1053"/>
      <c r="W114" s="1053"/>
      <c r="X114" s="1053"/>
      <c r="Y114" s="1053"/>
      <c r="Z114" s="1053"/>
      <c r="AA114" s="1053"/>
      <c r="AB114" s="1053"/>
      <c r="AC114" s="1053"/>
      <c r="AD114" s="1053"/>
      <c r="AE114" s="1053"/>
      <c r="AF114" s="1053"/>
      <c r="AG114" s="1053"/>
      <c r="AH114" s="1053"/>
      <c r="AI114" s="1053"/>
      <c r="AJ114" s="1053"/>
      <c r="AK114" s="1053"/>
      <c r="AL114" s="1053"/>
      <c r="AM114" s="1053"/>
      <c r="AN114" s="1053"/>
      <c r="AO114" s="1053"/>
      <c r="AP114" s="1053"/>
      <c r="AQ114" s="1053"/>
      <c r="AR114" s="1054"/>
      <c r="AS114" s="1040"/>
      <c r="AT114" s="1041"/>
      <c r="AU114" s="1041"/>
      <c r="AV114" s="1041"/>
      <c r="AW114" s="1041"/>
      <c r="AX114" s="1041"/>
      <c r="AY114" s="1041"/>
      <c r="AZ114" s="1041"/>
      <c r="BA114" s="1041"/>
      <c r="BB114" s="1042"/>
      <c r="BC114" s="1043"/>
      <c r="BD114" s="1044"/>
      <c r="BE114" s="1044"/>
      <c r="BF114" s="1044"/>
      <c r="BG114" s="1044"/>
      <c r="BH114" s="1044"/>
      <c r="BI114" s="1044"/>
      <c r="BJ114" s="1044"/>
      <c r="BK114" s="1044"/>
      <c r="BL114" s="1044"/>
      <c r="BM114" s="1045"/>
      <c r="BN114" s="160">
        <f>SUM(BN115:BN124)</f>
        <v>86050</v>
      </c>
    </row>
    <row r="115" spans="1:66" s="153" customFormat="1" ht="30" customHeight="1">
      <c r="A115" s="752">
        <v>54</v>
      </c>
      <c r="B115" s="753"/>
      <c r="C115" s="753"/>
      <c r="D115" s="754"/>
      <c r="E115" s="1055" t="s">
        <v>823</v>
      </c>
      <c r="F115" s="1056"/>
      <c r="G115" s="1056"/>
      <c r="H115" s="1056"/>
      <c r="I115" s="1056"/>
      <c r="J115" s="1056"/>
      <c r="K115" s="1056"/>
      <c r="L115" s="1056"/>
      <c r="M115" s="1056"/>
      <c r="N115" s="1056"/>
      <c r="O115" s="1056"/>
      <c r="P115" s="1056"/>
      <c r="Q115" s="1056"/>
      <c r="R115" s="1056"/>
      <c r="S115" s="1056"/>
      <c r="T115" s="1056"/>
      <c r="U115" s="1056"/>
      <c r="V115" s="1056"/>
      <c r="W115" s="1056"/>
      <c r="X115" s="1056"/>
      <c r="Y115" s="1056"/>
      <c r="Z115" s="1056"/>
      <c r="AA115" s="1056"/>
      <c r="AB115" s="1056"/>
      <c r="AC115" s="1056"/>
      <c r="AD115" s="1056"/>
      <c r="AE115" s="1056"/>
      <c r="AF115" s="1056"/>
      <c r="AG115" s="1056"/>
      <c r="AH115" s="1056"/>
      <c r="AI115" s="1056"/>
      <c r="AJ115" s="1056"/>
      <c r="AK115" s="1056"/>
      <c r="AL115" s="1056"/>
      <c r="AM115" s="1056"/>
      <c r="AN115" s="1056"/>
      <c r="AO115" s="1056"/>
      <c r="AP115" s="1056"/>
      <c r="AQ115" s="1056"/>
      <c r="AR115" s="1057"/>
      <c r="AS115" s="887">
        <v>1</v>
      </c>
      <c r="AT115" s="888"/>
      <c r="AU115" s="888"/>
      <c r="AV115" s="888"/>
      <c r="AW115" s="888"/>
      <c r="AX115" s="888"/>
      <c r="AY115" s="888"/>
      <c r="AZ115" s="888"/>
      <c r="BA115" s="888"/>
      <c r="BB115" s="889"/>
      <c r="BC115" s="1046">
        <v>2350</v>
      </c>
      <c r="BD115" s="1047"/>
      <c r="BE115" s="1047"/>
      <c r="BF115" s="1047"/>
      <c r="BG115" s="1047"/>
      <c r="BH115" s="1047"/>
      <c r="BI115" s="1047"/>
      <c r="BJ115" s="1047"/>
      <c r="BK115" s="1047"/>
      <c r="BL115" s="1047"/>
      <c r="BM115" s="1048"/>
      <c r="BN115" s="203">
        <f t="shared" si="3"/>
        <v>2350</v>
      </c>
    </row>
    <row r="116" spans="1:66" s="153" customFormat="1" ht="14.25" customHeight="1">
      <c r="A116" s="752">
        <v>55</v>
      </c>
      <c r="B116" s="753"/>
      <c r="C116" s="753"/>
      <c r="D116" s="754"/>
      <c r="E116" s="1055" t="s">
        <v>836</v>
      </c>
      <c r="F116" s="1056"/>
      <c r="G116" s="1056"/>
      <c r="H116" s="1056"/>
      <c r="I116" s="1056"/>
      <c r="J116" s="1056"/>
      <c r="K116" s="1056"/>
      <c r="L116" s="1056"/>
      <c r="M116" s="1056"/>
      <c r="N116" s="1056"/>
      <c r="O116" s="1056"/>
      <c r="P116" s="1056"/>
      <c r="Q116" s="1056"/>
      <c r="R116" s="1056"/>
      <c r="S116" s="1056"/>
      <c r="T116" s="1056"/>
      <c r="U116" s="1056"/>
      <c r="V116" s="1056"/>
      <c r="W116" s="1056"/>
      <c r="X116" s="1056"/>
      <c r="Y116" s="1056"/>
      <c r="Z116" s="1056"/>
      <c r="AA116" s="1056"/>
      <c r="AB116" s="1056"/>
      <c r="AC116" s="1056"/>
      <c r="AD116" s="1056"/>
      <c r="AE116" s="1056"/>
      <c r="AF116" s="1056"/>
      <c r="AG116" s="1056"/>
      <c r="AH116" s="1056"/>
      <c r="AI116" s="1056"/>
      <c r="AJ116" s="1056"/>
      <c r="AK116" s="1056"/>
      <c r="AL116" s="1056"/>
      <c r="AM116" s="1056"/>
      <c r="AN116" s="1056"/>
      <c r="AO116" s="1056"/>
      <c r="AP116" s="1056"/>
      <c r="AQ116" s="1056"/>
      <c r="AR116" s="1057"/>
      <c r="AS116" s="887">
        <v>1</v>
      </c>
      <c r="AT116" s="888"/>
      <c r="AU116" s="888"/>
      <c r="AV116" s="888"/>
      <c r="AW116" s="888"/>
      <c r="AX116" s="888"/>
      <c r="AY116" s="888"/>
      <c r="AZ116" s="888"/>
      <c r="BA116" s="888"/>
      <c r="BB116" s="889"/>
      <c r="BC116" s="1046">
        <v>2000</v>
      </c>
      <c r="BD116" s="1047"/>
      <c r="BE116" s="1047"/>
      <c r="BF116" s="1047"/>
      <c r="BG116" s="1047"/>
      <c r="BH116" s="1047"/>
      <c r="BI116" s="1047"/>
      <c r="BJ116" s="1047"/>
      <c r="BK116" s="1047"/>
      <c r="BL116" s="1047"/>
      <c r="BM116" s="1048"/>
      <c r="BN116" s="203">
        <f>AS116*BC116</f>
        <v>2000</v>
      </c>
    </row>
    <row r="117" spans="1:66" s="153" customFormat="1" ht="30.75" customHeight="1">
      <c r="A117" s="752">
        <v>56</v>
      </c>
      <c r="B117" s="753"/>
      <c r="C117" s="753"/>
      <c r="D117" s="754"/>
      <c r="E117" s="1055" t="s">
        <v>824</v>
      </c>
      <c r="F117" s="1056"/>
      <c r="G117" s="1056"/>
      <c r="H117" s="1056"/>
      <c r="I117" s="1056"/>
      <c r="J117" s="1056"/>
      <c r="K117" s="1056"/>
      <c r="L117" s="1056"/>
      <c r="M117" s="1056"/>
      <c r="N117" s="1056"/>
      <c r="O117" s="1056"/>
      <c r="P117" s="1056"/>
      <c r="Q117" s="1056"/>
      <c r="R117" s="1056"/>
      <c r="S117" s="1056"/>
      <c r="T117" s="1056"/>
      <c r="U117" s="1056"/>
      <c r="V117" s="1056"/>
      <c r="W117" s="1056"/>
      <c r="X117" s="1056"/>
      <c r="Y117" s="1056"/>
      <c r="Z117" s="1056"/>
      <c r="AA117" s="1056"/>
      <c r="AB117" s="1056"/>
      <c r="AC117" s="1056"/>
      <c r="AD117" s="1056"/>
      <c r="AE117" s="1056"/>
      <c r="AF117" s="1056"/>
      <c r="AG117" s="1056"/>
      <c r="AH117" s="1056"/>
      <c r="AI117" s="1056"/>
      <c r="AJ117" s="1056"/>
      <c r="AK117" s="1056"/>
      <c r="AL117" s="1056"/>
      <c r="AM117" s="1056"/>
      <c r="AN117" s="1056"/>
      <c r="AO117" s="1056"/>
      <c r="AP117" s="1056"/>
      <c r="AQ117" s="1056"/>
      <c r="AR117" s="1057"/>
      <c r="AS117" s="887">
        <v>1</v>
      </c>
      <c r="AT117" s="888"/>
      <c r="AU117" s="888"/>
      <c r="AV117" s="888"/>
      <c r="AW117" s="888"/>
      <c r="AX117" s="888"/>
      <c r="AY117" s="888"/>
      <c r="AZ117" s="888"/>
      <c r="BA117" s="888"/>
      <c r="BB117" s="889"/>
      <c r="BC117" s="1046">
        <v>1500</v>
      </c>
      <c r="BD117" s="1047"/>
      <c r="BE117" s="1047"/>
      <c r="BF117" s="1047"/>
      <c r="BG117" s="1047"/>
      <c r="BH117" s="1047"/>
      <c r="BI117" s="1047"/>
      <c r="BJ117" s="1047"/>
      <c r="BK117" s="1047"/>
      <c r="BL117" s="1047"/>
      <c r="BM117" s="1048"/>
      <c r="BN117" s="203">
        <f t="shared" si="3"/>
        <v>1500</v>
      </c>
    </row>
    <row r="118" spans="1:66" s="153" customFormat="1" ht="30.75" customHeight="1">
      <c r="A118" s="752">
        <v>57</v>
      </c>
      <c r="B118" s="753"/>
      <c r="C118" s="753"/>
      <c r="D118" s="754"/>
      <c r="E118" s="1049" t="s">
        <v>825</v>
      </c>
      <c r="F118" s="1050"/>
      <c r="G118" s="1050"/>
      <c r="H118" s="1050"/>
      <c r="I118" s="1050"/>
      <c r="J118" s="1050"/>
      <c r="K118" s="1050"/>
      <c r="L118" s="1050"/>
      <c r="M118" s="1050"/>
      <c r="N118" s="1050"/>
      <c r="O118" s="1050"/>
      <c r="P118" s="1050"/>
      <c r="Q118" s="1050"/>
      <c r="R118" s="1050"/>
      <c r="S118" s="1050"/>
      <c r="T118" s="1050"/>
      <c r="U118" s="1050"/>
      <c r="V118" s="1050"/>
      <c r="W118" s="1050"/>
      <c r="X118" s="1050"/>
      <c r="Y118" s="1050"/>
      <c r="Z118" s="1050"/>
      <c r="AA118" s="1050"/>
      <c r="AB118" s="1050"/>
      <c r="AC118" s="1050"/>
      <c r="AD118" s="1050"/>
      <c r="AE118" s="1050"/>
      <c r="AF118" s="1050"/>
      <c r="AG118" s="1050"/>
      <c r="AH118" s="1050"/>
      <c r="AI118" s="1050"/>
      <c r="AJ118" s="1050"/>
      <c r="AK118" s="1050"/>
      <c r="AL118" s="1050"/>
      <c r="AM118" s="1050"/>
      <c r="AN118" s="1050"/>
      <c r="AO118" s="1050"/>
      <c r="AP118" s="1050"/>
      <c r="AQ118" s="1050"/>
      <c r="AR118" s="1051"/>
      <c r="AS118" s="1020">
        <v>1</v>
      </c>
      <c r="AT118" s="1021"/>
      <c r="AU118" s="1021"/>
      <c r="AV118" s="1021"/>
      <c r="AW118" s="1021"/>
      <c r="AX118" s="1021"/>
      <c r="AY118" s="1021"/>
      <c r="AZ118" s="1021"/>
      <c r="BA118" s="1021"/>
      <c r="BB118" s="1022"/>
      <c r="BC118" s="943">
        <v>1500</v>
      </c>
      <c r="BD118" s="944"/>
      <c r="BE118" s="944"/>
      <c r="BF118" s="944"/>
      <c r="BG118" s="944"/>
      <c r="BH118" s="944"/>
      <c r="BI118" s="944"/>
      <c r="BJ118" s="944"/>
      <c r="BK118" s="944"/>
      <c r="BL118" s="944"/>
      <c r="BM118" s="945"/>
      <c r="BN118" s="207">
        <f t="shared" si="3"/>
        <v>1500</v>
      </c>
    </row>
    <row r="119" spans="1:66" s="153" customFormat="1" ht="30.75" customHeight="1">
      <c r="A119" s="752">
        <v>58</v>
      </c>
      <c r="B119" s="753"/>
      <c r="C119" s="753"/>
      <c r="D119" s="754"/>
      <c r="E119" s="755" t="s">
        <v>826</v>
      </c>
      <c r="F119" s="756"/>
      <c r="G119" s="756"/>
      <c r="H119" s="756"/>
      <c r="I119" s="756"/>
      <c r="J119" s="756"/>
      <c r="K119" s="756"/>
      <c r="L119" s="756"/>
      <c r="M119" s="756"/>
      <c r="N119" s="756"/>
      <c r="O119" s="756"/>
      <c r="P119" s="756"/>
      <c r="Q119" s="756"/>
      <c r="R119" s="756"/>
      <c r="S119" s="756"/>
      <c r="T119" s="756"/>
      <c r="U119" s="756"/>
      <c r="V119" s="756"/>
      <c r="W119" s="756"/>
      <c r="X119" s="756"/>
      <c r="Y119" s="756"/>
      <c r="Z119" s="756"/>
      <c r="AA119" s="756"/>
      <c r="AB119" s="756"/>
      <c r="AC119" s="756"/>
      <c r="AD119" s="756"/>
      <c r="AE119" s="756"/>
      <c r="AF119" s="756"/>
      <c r="AG119" s="756"/>
      <c r="AH119" s="756"/>
      <c r="AI119" s="756"/>
      <c r="AJ119" s="756"/>
      <c r="AK119" s="756"/>
      <c r="AL119" s="756"/>
      <c r="AM119" s="756"/>
      <c r="AN119" s="756"/>
      <c r="AO119" s="756"/>
      <c r="AP119" s="756"/>
      <c r="AQ119" s="756"/>
      <c r="AR119" s="757"/>
      <c r="AS119" s="1020">
        <v>2</v>
      </c>
      <c r="AT119" s="1021"/>
      <c r="AU119" s="1021"/>
      <c r="AV119" s="1021"/>
      <c r="AW119" s="1021"/>
      <c r="AX119" s="1021"/>
      <c r="AY119" s="1021"/>
      <c r="AZ119" s="1021"/>
      <c r="BA119" s="1021"/>
      <c r="BB119" s="1022"/>
      <c r="BC119" s="943">
        <v>5600</v>
      </c>
      <c r="BD119" s="944"/>
      <c r="BE119" s="944"/>
      <c r="BF119" s="944"/>
      <c r="BG119" s="944"/>
      <c r="BH119" s="944"/>
      <c r="BI119" s="944"/>
      <c r="BJ119" s="944"/>
      <c r="BK119" s="944"/>
      <c r="BL119" s="944"/>
      <c r="BM119" s="945"/>
      <c r="BN119" s="207">
        <f t="shared" si="3"/>
        <v>11200</v>
      </c>
    </row>
    <row r="120" spans="1:66" s="153" customFormat="1" ht="15.75">
      <c r="A120" s="752">
        <v>59</v>
      </c>
      <c r="B120" s="753"/>
      <c r="C120" s="753"/>
      <c r="D120" s="754"/>
      <c r="E120" s="790" t="s">
        <v>827</v>
      </c>
      <c r="F120" s="791"/>
      <c r="G120" s="791"/>
      <c r="H120" s="791"/>
      <c r="I120" s="791"/>
      <c r="J120" s="791"/>
      <c r="K120" s="791"/>
      <c r="L120" s="791"/>
      <c r="M120" s="791"/>
      <c r="N120" s="791"/>
      <c r="O120" s="791"/>
      <c r="P120" s="791"/>
      <c r="Q120" s="791"/>
      <c r="R120" s="791"/>
      <c r="S120" s="791"/>
      <c r="T120" s="791"/>
      <c r="U120" s="791"/>
      <c r="V120" s="791"/>
      <c r="W120" s="791"/>
      <c r="X120" s="791"/>
      <c r="Y120" s="791"/>
      <c r="Z120" s="791"/>
      <c r="AA120" s="791"/>
      <c r="AB120" s="791"/>
      <c r="AC120" s="791"/>
      <c r="AD120" s="791"/>
      <c r="AE120" s="791"/>
      <c r="AF120" s="791"/>
      <c r="AG120" s="791"/>
      <c r="AH120" s="791"/>
      <c r="AI120" s="791"/>
      <c r="AJ120" s="791"/>
      <c r="AK120" s="791"/>
      <c r="AL120" s="791"/>
      <c r="AM120" s="791"/>
      <c r="AN120" s="791"/>
      <c r="AO120" s="791"/>
      <c r="AP120" s="791"/>
      <c r="AQ120" s="791"/>
      <c r="AR120" s="792"/>
      <c r="AS120" s="887">
        <v>1</v>
      </c>
      <c r="AT120" s="888"/>
      <c r="AU120" s="888"/>
      <c r="AV120" s="888"/>
      <c r="AW120" s="888"/>
      <c r="AX120" s="888"/>
      <c r="AY120" s="888"/>
      <c r="AZ120" s="888"/>
      <c r="BA120" s="888"/>
      <c r="BB120" s="889"/>
      <c r="BC120" s="1046">
        <v>3000</v>
      </c>
      <c r="BD120" s="1047"/>
      <c r="BE120" s="1047"/>
      <c r="BF120" s="1047"/>
      <c r="BG120" s="1047"/>
      <c r="BH120" s="1047"/>
      <c r="BI120" s="1047"/>
      <c r="BJ120" s="1047"/>
      <c r="BK120" s="1047"/>
      <c r="BL120" s="1047"/>
      <c r="BM120" s="1048"/>
      <c r="BN120" s="203">
        <f t="shared" si="3"/>
        <v>3000</v>
      </c>
    </row>
    <row r="121" spans="1:66" s="153" customFormat="1" ht="15.75">
      <c r="A121" s="752">
        <v>60</v>
      </c>
      <c r="B121" s="753"/>
      <c r="C121" s="753"/>
      <c r="D121" s="754"/>
      <c r="E121" s="790" t="s">
        <v>828</v>
      </c>
      <c r="F121" s="791"/>
      <c r="G121" s="791"/>
      <c r="H121" s="791"/>
      <c r="I121" s="791"/>
      <c r="J121" s="791"/>
      <c r="K121" s="791"/>
      <c r="L121" s="791"/>
      <c r="M121" s="791"/>
      <c r="N121" s="791"/>
      <c r="O121" s="791"/>
      <c r="P121" s="791"/>
      <c r="Q121" s="791"/>
      <c r="R121" s="791"/>
      <c r="S121" s="791"/>
      <c r="T121" s="791"/>
      <c r="U121" s="791"/>
      <c r="V121" s="791"/>
      <c r="W121" s="791"/>
      <c r="X121" s="791"/>
      <c r="Y121" s="791"/>
      <c r="Z121" s="791"/>
      <c r="AA121" s="791"/>
      <c r="AB121" s="791"/>
      <c r="AC121" s="791"/>
      <c r="AD121" s="791"/>
      <c r="AE121" s="791"/>
      <c r="AF121" s="791"/>
      <c r="AG121" s="791"/>
      <c r="AH121" s="791"/>
      <c r="AI121" s="791"/>
      <c r="AJ121" s="791"/>
      <c r="AK121" s="791"/>
      <c r="AL121" s="791"/>
      <c r="AM121" s="791"/>
      <c r="AN121" s="791"/>
      <c r="AO121" s="791"/>
      <c r="AP121" s="791"/>
      <c r="AQ121" s="791"/>
      <c r="AR121" s="792"/>
      <c r="AS121" s="887">
        <v>12</v>
      </c>
      <c r="AT121" s="888"/>
      <c r="AU121" s="888"/>
      <c r="AV121" s="888"/>
      <c r="AW121" s="888"/>
      <c r="AX121" s="888"/>
      <c r="AY121" s="888"/>
      <c r="AZ121" s="888"/>
      <c r="BA121" s="888"/>
      <c r="BB121" s="889"/>
      <c r="BC121" s="1046">
        <v>5000</v>
      </c>
      <c r="BD121" s="1047"/>
      <c r="BE121" s="1047"/>
      <c r="BF121" s="1047"/>
      <c r="BG121" s="1047"/>
      <c r="BH121" s="1047"/>
      <c r="BI121" s="1047"/>
      <c r="BJ121" s="1047"/>
      <c r="BK121" s="1047"/>
      <c r="BL121" s="1047"/>
      <c r="BM121" s="1048"/>
      <c r="BN121" s="203">
        <f t="shared" si="3"/>
        <v>60000</v>
      </c>
    </row>
    <row r="122" spans="1:66" s="153" customFormat="1" ht="15.75">
      <c r="A122" s="752">
        <v>61</v>
      </c>
      <c r="B122" s="753"/>
      <c r="C122" s="753"/>
      <c r="D122" s="754"/>
      <c r="E122" s="790" t="s">
        <v>829</v>
      </c>
      <c r="F122" s="791"/>
      <c r="G122" s="791"/>
      <c r="H122" s="791"/>
      <c r="I122" s="791"/>
      <c r="J122" s="791"/>
      <c r="K122" s="791"/>
      <c r="L122" s="791"/>
      <c r="M122" s="791"/>
      <c r="N122" s="791"/>
      <c r="O122" s="791"/>
      <c r="P122" s="791"/>
      <c r="Q122" s="791"/>
      <c r="R122" s="791"/>
      <c r="S122" s="791"/>
      <c r="T122" s="791"/>
      <c r="U122" s="791"/>
      <c r="V122" s="791"/>
      <c r="W122" s="791"/>
      <c r="X122" s="791"/>
      <c r="Y122" s="791"/>
      <c r="Z122" s="791"/>
      <c r="AA122" s="791"/>
      <c r="AB122" s="791"/>
      <c r="AC122" s="791"/>
      <c r="AD122" s="791"/>
      <c r="AE122" s="791"/>
      <c r="AF122" s="791"/>
      <c r="AG122" s="791"/>
      <c r="AH122" s="791"/>
      <c r="AI122" s="791"/>
      <c r="AJ122" s="791"/>
      <c r="AK122" s="791"/>
      <c r="AL122" s="791"/>
      <c r="AM122" s="791"/>
      <c r="AN122" s="791"/>
      <c r="AO122" s="791"/>
      <c r="AP122" s="791"/>
      <c r="AQ122" s="791"/>
      <c r="AR122" s="792"/>
      <c r="AS122" s="887">
        <v>1</v>
      </c>
      <c r="AT122" s="888"/>
      <c r="AU122" s="888"/>
      <c r="AV122" s="888"/>
      <c r="AW122" s="888"/>
      <c r="AX122" s="888"/>
      <c r="AY122" s="888"/>
      <c r="AZ122" s="888"/>
      <c r="BA122" s="888"/>
      <c r="BB122" s="889"/>
      <c r="BC122" s="1046">
        <v>2000</v>
      </c>
      <c r="BD122" s="1047"/>
      <c r="BE122" s="1047"/>
      <c r="BF122" s="1047"/>
      <c r="BG122" s="1047"/>
      <c r="BH122" s="1047"/>
      <c r="BI122" s="1047"/>
      <c r="BJ122" s="1047"/>
      <c r="BK122" s="1047"/>
      <c r="BL122" s="1047"/>
      <c r="BM122" s="1048"/>
      <c r="BN122" s="203">
        <f>AS122*BC122</f>
        <v>2000</v>
      </c>
    </row>
    <row r="123" spans="1:66" s="153" customFormat="1" ht="15.75">
      <c r="A123" s="752">
        <v>62</v>
      </c>
      <c r="B123" s="753"/>
      <c r="C123" s="753"/>
      <c r="D123" s="754"/>
      <c r="E123" s="790" t="s">
        <v>830</v>
      </c>
      <c r="F123" s="791"/>
      <c r="G123" s="791"/>
      <c r="H123" s="791"/>
      <c r="I123" s="791"/>
      <c r="J123" s="791"/>
      <c r="K123" s="791"/>
      <c r="L123" s="791"/>
      <c r="M123" s="791"/>
      <c r="N123" s="791"/>
      <c r="O123" s="791"/>
      <c r="P123" s="791"/>
      <c r="Q123" s="791"/>
      <c r="R123" s="791"/>
      <c r="S123" s="791"/>
      <c r="T123" s="791"/>
      <c r="U123" s="791"/>
      <c r="V123" s="791"/>
      <c r="W123" s="791"/>
      <c r="X123" s="791"/>
      <c r="Y123" s="791"/>
      <c r="Z123" s="791"/>
      <c r="AA123" s="791"/>
      <c r="AB123" s="791"/>
      <c r="AC123" s="791"/>
      <c r="AD123" s="791"/>
      <c r="AE123" s="791"/>
      <c r="AF123" s="791"/>
      <c r="AG123" s="791"/>
      <c r="AH123" s="791"/>
      <c r="AI123" s="791"/>
      <c r="AJ123" s="791"/>
      <c r="AK123" s="791"/>
      <c r="AL123" s="791"/>
      <c r="AM123" s="791"/>
      <c r="AN123" s="791"/>
      <c r="AO123" s="791"/>
      <c r="AP123" s="791"/>
      <c r="AQ123" s="791"/>
      <c r="AR123" s="792"/>
      <c r="AS123" s="887">
        <v>1</v>
      </c>
      <c r="AT123" s="888"/>
      <c r="AU123" s="888"/>
      <c r="AV123" s="888"/>
      <c r="AW123" s="888"/>
      <c r="AX123" s="888"/>
      <c r="AY123" s="888"/>
      <c r="AZ123" s="888"/>
      <c r="BA123" s="888"/>
      <c r="BB123" s="889"/>
      <c r="BC123" s="1046">
        <v>1000</v>
      </c>
      <c r="BD123" s="1047"/>
      <c r="BE123" s="1047"/>
      <c r="BF123" s="1047"/>
      <c r="BG123" s="1047"/>
      <c r="BH123" s="1047"/>
      <c r="BI123" s="1047"/>
      <c r="BJ123" s="1047"/>
      <c r="BK123" s="1047"/>
      <c r="BL123" s="1047"/>
      <c r="BM123" s="1048"/>
      <c r="BN123" s="203">
        <f>AS123*BC123</f>
        <v>1000</v>
      </c>
    </row>
    <row r="124" spans="1:66" s="153" customFormat="1" ht="15.75">
      <c r="A124" s="752">
        <v>63</v>
      </c>
      <c r="B124" s="753"/>
      <c r="C124" s="753"/>
      <c r="D124" s="754"/>
      <c r="E124" s="790" t="s">
        <v>831</v>
      </c>
      <c r="F124" s="791"/>
      <c r="G124" s="791"/>
      <c r="H124" s="791"/>
      <c r="I124" s="791"/>
      <c r="J124" s="791"/>
      <c r="K124" s="791"/>
      <c r="L124" s="791"/>
      <c r="M124" s="791"/>
      <c r="N124" s="791"/>
      <c r="O124" s="791"/>
      <c r="P124" s="791"/>
      <c r="Q124" s="791"/>
      <c r="R124" s="791"/>
      <c r="S124" s="791"/>
      <c r="T124" s="791"/>
      <c r="U124" s="791"/>
      <c r="V124" s="791"/>
      <c r="W124" s="791"/>
      <c r="X124" s="791"/>
      <c r="Y124" s="791"/>
      <c r="Z124" s="791"/>
      <c r="AA124" s="791"/>
      <c r="AB124" s="791"/>
      <c r="AC124" s="791"/>
      <c r="AD124" s="791"/>
      <c r="AE124" s="791"/>
      <c r="AF124" s="791"/>
      <c r="AG124" s="791"/>
      <c r="AH124" s="791"/>
      <c r="AI124" s="791"/>
      <c r="AJ124" s="791"/>
      <c r="AK124" s="791"/>
      <c r="AL124" s="791"/>
      <c r="AM124" s="791"/>
      <c r="AN124" s="791"/>
      <c r="AO124" s="791"/>
      <c r="AP124" s="791"/>
      <c r="AQ124" s="791"/>
      <c r="AR124" s="792"/>
      <c r="AS124" s="887">
        <v>1</v>
      </c>
      <c r="AT124" s="888"/>
      <c r="AU124" s="888"/>
      <c r="AV124" s="888"/>
      <c r="AW124" s="888"/>
      <c r="AX124" s="888"/>
      <c r="AY124" s="888"/>
      <c r="AZ124" s="888"/>
      <c r="BA124" s="888"/>
      <c r="BB124" s="889"/>
      <c r="BC124" s="1046">
        <v>1500</v>
      </c>
      <c r="BD124" s="1047"/>
      <c r="BE124" s="1047"/>
      <c r="BF124" s="1047"/>
      <c r="BG124" s="1047"/>
      <c r="BH124" s="1047"/>
      <c r="BI124" s="1047"/>
      <c r="BJ124" s="1047"/>
      <c r="BK124" s="1047"/>
      <c r="BL124" s="1047"/>
      <c r="BM124" s="1048"/>
      <c r="BN124" s="203">
        <f>AS124*BC124</f>
        <v>1500</v>
      </c>
    </row>
    <row r="125" spans="1:66" s="155" customFormat="1" ht="15.75">
      <c r="A125" s="1040"/>
      <c r="B125" s="1041"/>
      <c r="C125" s="1041"/>
      <c r="D125" s="1042"/>
      <c r="E125" s="1052" t="s">
        <v>453</v>
      </c>
      <c r="F125" s="1053"/>
      <c r="G125" s="1053"/>
      <c r="H125" s="1053"/>
      <c r="I125" s="1053"/>
      <c r="J125" s="1053"/>
      <c r="K125" s="1053"/>
      <c r="L125" s="1053"/>
      <c r="M125" s="1053"/>
      <c r="N125" s="1053"/>
      <c r="O125" s="1053"/>
      <c r="P125" s="1053"/>
      <c r="Q125" s="1053"/>
      <c r="R125" s="1053"/>
      <c r="S125" s="1053"/>
      <c r="T125" s="1053"/>
      <c r="U125" s="1053"/>
      <c r="V125" s="1053"/>
      <c r="W125" s="1053"/>
      <c r="X125" s="1053"/>
      <c r="Y125" s="1053"/>
      <c r="Z125" s="1053"/>
      <c r="AA125" s="1053"/>
      <c r="AB125" s="1053"/>
      <c r="AC125" s="1053"/>
      <c r="AD125" s="1053"/>
      <c r="AE125" s="1053"/>
      <c r="AF125" s="1053"/>
      <c r="AG125" s="1053"/>
      <c r="AH125" s="1053"/>
      <c r="AI125" s="1053"/>
      <c r="AJ125" s="1053"/>
      <c r="AK125" s="1053"/>
      <c r="AL125" s="1053"/>
      <c r="AM125" s="1053"/>
      <c r="AN125" s="1053"/>
      <c r="AO125" s="1053"/>
      <c r="AP125" s="1053"/>
      <c r="AQ125" s="1053"/>
      <c r="AR125" s="1054"/>
      <c r="AS125" s="1040"/>
      <c r="AT125" s="1041"/>
      <c r="AU125" s="1041"/>
      <c r="AV125" s="1041"/>
      <c r="AW125" s="1041"/>
      <c r="AX125" s="1041"/>
      <c r="AY125" s="1041"/>
      <c r="AZ125" s="1041"/>
      <c r="BA125" s="1041"/>
      <c r="BB125" s="1042"/>
      <c r="BC125" s="1043"/>
      <c r="BD125" s="1044"/>
      <c r="BE125" s="1044"/>
      <c r="BF125" s="1044"/>
      <c r="BG125" s="1044"/>
      <c r="BH125" s="1044"/>
      <c r="BI125" s="1044"/>
      <c r="BJ125" s="1044"/>
      <c r="BK125" s="1044"/>
      <c r="BL125" s="1044"/>
      <c r="BM125" s="1045"/>
      <c r="BN125" s="160">
        <f>SUM(BN126:BN127)</f>
        <v>1500</v>
      </c>
    </row>
    <row r="126" spans="1:66" s="153" customFormat="1" ht="15.75">
      <c r="A126" s="752">
        <v>64</v>
      </c>
      <c r="B126" s="753"/>
      <c r="C126" s="753"/>
      <c r="D126" s="754"/>
      <c r="E126" s="937" t="s">
        <v>442</v>
      </c>
      <c r="F126" s="938"/>
      <c r="G126" s="938"/>
      <c r="H126" s="938"/>
      <c r="I126" s="938"/>
      <c r="J126" s="938"/>
      <c r="K126" s="938"/>
      <c r="L126" s="938"/>
      <c r="M126" s="938"/>
      <c r="N126" s="938"/>
      <c r="O126" s="938"/>
      <c r="P126" s="938"/>
      <c r="Q126" s="938"/>
      <c r="R126" s="938"/>
      <c r="S126" s="938"/>
      <c r="T126" s="938"/>
      <c r="U126" s="938"/>
      <c r="V126" s="938"/>
      <c r="W126" s="938"/>
      <c r="X126" s="938"/>
      <c r="Y126" s="938"/>
      <c r="Z126" s="938"/>
      <c r="AA126" s="938"/>
      <c r="AB126" s="938"/>
      <c r="AC126" s="938"/>
      <c r="AD126" s="938"/>
      <c r="AE126" s="938"/>
      <c r="AF126" s="938"/>
      <c r="AG126" s="938"/>
      <c r="AH126" s="938"/>
      <c r="AI126" s="938"/>
      <c r="AJ126" s="938"/>
      <c r="AK126" s="938"/>
      <c r="AL126" s="938"/>
      <c r="AM126" s="938"/>
      <c r="AN126" s="938"/>
      <c r="AO126" s="938"/>
      <c r="AP126" s="938"/>
      <c r="AQ126" s="938"/>
      <c r="AR126" s="939"/>
      <c r="AS126" s="761">
        <v>1</v>
      </c>
      <c r="AT126" s="762"/>
      <c r="AU126" s="762"/>
      <c r="AV126" s="762"/>
      <c r="AW126" s="762"/>
      <c r="AX126" s="762"/>
      <c r="AY126" s="762"/>
      <c r="AZ126" s="762"/>
      <c r="BA126" s="762"/>
      <c r="BB126" s="763"/>
      <c r="BC126" s="1037">
        <v>600</v>
      </c>
      <c r="BD126" s="1038"/>
      <c r="BE126" s="1038"/>
      <c r="BF126" s="1038"/>
      <c r="BG126" s="1038"/>
      <c r="BH126" s="1038"/>
      <c r="BI126" s="1038"/>
      <c r="BJ126" s="1038"/>
      <c r="BK126" s="1038"/>
      <c r="BL126" s="1038"/>
      <c r="BM126" s="1039"/>
      <c r="BN126" s="202">
        <f>AS126*BC126</f>
        <v>600</v>
      </c>
    </row>
    <row r="127" spans="1:66" s="153" customFormat="1" ht="15.75">
      <c r="A127" s="752">
        <v>65</v>
      </c>
      <c r="B127" s="753"/>
      <c r="C127" s="753"/>
      <c r="D127" s="754"/>
      <c r="E127" s="755" t="s">
        <v>454</v>
      </c>
      <c r="F127" s="756"/>
      <c r="G127" s="756"/>
      <c r="H127" s="756"/>
      <c r="I127" s="756"/>
      <c r="J127" s="756"/>
      <c r="K127" s="756"/>
      <c r="L127" s="756"/>
      <c r="M127" s="756"/>
      <c r="N127" s="756"/>
      <c r="O127" s="756"/>
      <c r="P127" s="756"/>
      <c r="Q127" s="756"/>
      <c r="R127" s="756"/>
      <c r="S127" s="756"/>
      <c r="T127" s="756"/>
      <c r="U127" s="756"/>
      <c r="V127" s="756"/>
      <c r="W127" s="756"/>
      <c r="X127" s="756"/>
      <c r="Y127" s="756"/>
      <c r="Z127" s="756"/>
      <c r="AA127" s="756"/>
      <c r="AB127" s="756"/>
      <c r="AC127" s="756"/>
      <c r="AD127" s="756"/>
      <c r="AE127" s="756"/>
      <c r="AF127" s="756"/>
      <c r="AG127" s="756"/>
      <c r="AH127" s="756"/>
      <c r="AI127" s="756"/>
      <c r="AJ127" s="756"/>
      <c r="AK127" s="756"/>
      <c r="AL127" s="756"/>
      <c r="AM127" s="756"/>
      <c r="AN127" s="756"/>
      <c r="AO127" s="756"/>
      <c r="AP127" s="756"/>
      <c r="AQ127" s="756"/>
      <c r="AR127" s="757"/>
      <c r="AS127" s="761">
        <v>1</v>
      </c>
      <c r="AT127" s="762"/>
      <c r="AU127" s="762"/>
      <c r="AV127" s="762"/>
      <c r="AW127" s="762"/>
      <c r="AX127" s="762"/>
      <c r="AY127" s="762"/>
      <c r="AZ127" s="762"/>
      <c r="BA127" s="762"/>
      <c r="BB127" s="763"/>
      <c r="BC127" s="1037">
        <v>900</v>
      </c>
      <c r="BD127" s="1038"/>
      <c r="BE127" s="1038"/>
      <c r="BF127" s="1038"/>
      <c r="BG127" s="1038"/>
      <c r="BH127" s="1038"/>
      <c r="BI127" s="1038"/>
      <c r="BJ127" s="1038"/>
      <c r="BK127" s="1038"/>
      <c r="BL127" s="1038"/>
      <c r="BM127" s="1039"/>
      <c r="BN127" s="202">
        <f aca="true" t="shared" si="4" ref="BN127:BN139">AS127*BC127</f>
        <v>900</v>
      </c>
    </row>
    <row r="128" spans="1:66" s="155" customFormat="1" ht="15.75">
      <c r="A128" s="1040"/>
      <c r="B128" s="1041"/>
      <c r="C128" s="1041"/>
      <c r="D128" s="1042"/>
      <c r="E128" s="1052" t="s">
        <v>455</v>
      </c>
      <c r="F128" s="1053"/>
      <c r="G128" s="1053"/>
      <c r="H128" s="1053"/>
      <c r="I128" s="1053"/>
      <c r="J128" s="1053"/>
      <c r="K128" s="1053"/>
      <c r="L128" s="1053"/>
      <c r="M128" s="1053"/>
      <c r="N128" s="1053"/>
      <c r="O128" s="1053"/>
      <c r="P128" s="1053"/>
      <c r="Q128" s="1053"/>
      <c r="R128" s="1053"/>
      <c r="S128" s="1053"/>
      <c r="T128" s="1053"/>
      <c r="U128" s="1053"/>
      <c r="V128" s="1053"/>
      <c r="W128" s="1053"/>
      <c r="X128" s="1053"/>
      <c r="Y128" s="1053"/>
      <c r="Z128" s="1053"/>
      <c r="AA128" s="1053"/>
      <c r="AB128" s="1053"/>
      <c r="AC128" s="1053"/>
      <c r="AD128" s="1053"/>
      <c r="AE128" s="1053"/>
      <c r="AF128" s="1053"/>
      <c r="AG128" s="1053"/>
      <c r="AH128" s="1053"/>
      <c r="AI128" s="1053"/>
      <c r="AJ128" s="1053"/>
      <c r="AK128" s="1053"/>
      <c r="AL128" s="1053"/>
      <c r="AM128" s="1053"/>
      <c r="AN128" s="1053"/>
      <c r="AO128" s="1053"/>
      <c r="AP128" s="1053"/>
      <c r="AQ128" s="1053"/>
      <c r="AR128" s="1054"/>
      <c r="AS128" s="1040"/>
      <c r="AT128" s="1041"/>
      <c r="AU128" s="1041"/>
      <c r="AV128" s="1041"/>
      <c r="AW128" s="1041"/>
      <c r="AX128" s="1041"/>
      <c r="AY128" s="1041"/>
      <c r="AZ128" s="1041"/>
      <c r="BA128" s="1041"/>
      <c r="BB128" s="1042"/>
      <c r="BC128" s="1043"/>
      <c r="BD128" s="1044"/>
      <c r="BE128" s="1044"/>
      <c r="BF128" s="1044"/>
      <c r="BG128" s="1044"/>
      <c r="BH128" s="1044"/>
      <c r="BI128" s="1044"/>
      <c r="BJ128" s="1044"/>
      <c r="BK128" s="1044"/>
      <c r="BL128" s="1044"/>
      <c r="BM128" s="1045"/>
      <c r="BN128" s="160">
        <f>SUM(BN129:BN143)</f>
        <v>157428</v>
      </c>
    </row>
    <row r="129" spans="1:66" s="153" customFormat="1" ht="15.75">
      <c r="A129" s="752">
        <v>66</v>
      </c>
      <c r="B129" s="753"/>
      <c r="C129" s="753"/>
      <c r="D129" s="754"/>
      <c r="E129" s="755" t="s">
        <v>869</v>
      </c>
      <c r="F129" s="756"/>
      <c r="G129" s="756"/>
      <c r="H129" s="756"/>
      <c r="I129" s="756"/>
      <c r="J129" s="756"/>
      <c r="K129" s="756"/>
      <c r="L129" s="756"/>
      <c r="M129" s="756"/>
      <c r="N129" s="756"/>
      <c r="O129" s="756"/>
      <c r="P129" s="756"/>
      <c r="Q129" s="756"/>
      <c r="R129" s="756"/>
      <c r="S129" s="756"/>
      <c r="T129" s="756"/>
      <c r="U129" s="756"/>
      <c r="V129" s="756"/>
      <c r="W129" s="756"/>
      <c r="X129" s="756"/>
      <c r="Y129" s="756"/>
      <c r="Z129" s="756"/>
      <c r="AA129" s="756"/>
      <c r="AB129" s="756"/>
      <c r="AC129" s="756"/>
      <c r="AD129" s="756"/>
      <c r="AE129" s="756"/>
      <c r="AF129" s="756"/>
      <c r="AG129" s="756"/>
      <c r="AH129" s="756"/>
      <c r="AI129" s="756"/>
      <c r="AJ129" s="756"/>
      <c r="AK129" s="756"/>
      <c r="AL129" s="756"/>
      <c r="AM129" s="756"/>
      <c r="AN129" s="756"/>
      <c r="AO129" s="756"/>
      <c r="AP129" s="756"/>
      <c r="AQ129" s="756"/>
      <c r="AR129" s="757"/>
      <c r="AS129" s="761">
        <v>20</v>
      </c>
      <c r="AT129" s="762"/>
      <c r="AU129" s="762"/>
      <c r="AV129" s="762"/>
      <c r="AW129" s="762"/>
      <c r="AX129" s="762"/>
      <c r="AY129" s="762"/>
      <c r="AZ129" s="762"/>
      <c r="BA129" s="762"/>
      <c r="BB129" s="763"/>
      <c r="BC129" s="1037">
        <v>1500</v>
      </c>
      <c r="BD129" s="1038"/>
      <c r="BE129" s="1038"/>
      <c r="BF129" s="1038"/>
      <c r="BG129" s="1038"/>
      <c r="BH129" s="1038"/>
      <c r="BI129" s="1038"/>
      <c r="BJ129" s="1038"/>
      <c r="BK129" s="1038"/>
      <c r="BL129" s="1038"/>
      <c r="BM129" s="1039"/>
      <c r="BN129" s="202">
        <f t="shared" si="4"/>
        <v>30000</v>
      </c>
    </row>
    <row r="130" spans="1:66" s="153" customFormat="1" ht="15.75">
      <c r="A130" s="752">
        <v>67</v>
      </c>
      <c r="B130" s="753"/>
      <c r="C130" s="753"/>
      <c r="D130" s="754"/>
      <c r="E130" s="755" t="s">
        <v>870</v>
      </c>
      <c r="F130" s="756"/>
      <c r="G130" s="756"/>
      <c r="H130" s="756"/>
      <c r="I130" s="756"/>
      <c r="J130" s="756"/>
      <c r="K130" s="756"/>
      <c r="L130" s="756"/>
      <c r="M130" s="756"/>
      <c r="N130" s="756"/>
      <c r="O130" s="756"/>
      <c r="P130" s="756"/>
      <c r="Q130" s="756"/>
      <c r="R130" s="756"/>
      <c r="S130" s="756"/>
      <c r="T130" s="756"/>
      <c r="U130" s="756"/>
      <c r="V130" s="756"/>
      <c r="W130" s="756"/>
      <c r="X130" s="756"/>
      <c r="Y130" s="756"/>
      <c r="Z130" s="756"/>
      <c r="AA130" s="756"/>
      <c r="AB130" s="756"/>
      <c r="AC130" s="756"/>
      <c r="AD130" s="756"/>
      <c r="AE130" s="756"/>
      <c r="AF130" s="756"/>
      <c r="AG130" s="756"/>
      <c r="AH130" s="756"/>
      <c r="AI130" s="756"/>
      <c r="AJ130" s="756"/>
      <c r="AK130" s="756"/>
      <c r="AL130" s="756"/>
      <c r="AM130" s="756"/>
      <c r="AN130" s="756"/>
      <c r="AO130" s="756"/>
      <c r="AP130" s="756"/>
      <c r="AQ130" s="756"/>
      <c r="AR130" s="757"/>
      <c r="AS130" s="761">
        <v>20</v>
      </c>
      <c r="AT130" s="762"/>
      <c r="AU130" s="762"/>
      <c r="AV130" s="762"/>
      <c r="AW130" s="762"/>
      <c r="AX130" s="762"/>
      <c r="AY130" s="762"/>
      <c r="AZ130" s="762"/>
      <c r="BA130" s="762"/>
      <c r="BB130" s="763"/>
      <c r="BC130" s="1037">
        <v>600</v>
      </c>
      <c r="BD130" s="1038"/>
      <c r="BE130" s="1038"/>
      <c r="BF130" s="1038"/>
      <c r="BG130" s="1038"/>
      <c r="BH130" s="1038"/>
      <c r="BI130" s="1038"/>
      <c r="BJ130" s="1038"/>
      <c r="BK130" s="1038"/>
      <c r="BL130" s="1038"/>
      <c r="BM130" s="1039"/>
      <c r="BN130" s="202">
        <f>AS130*BC130</f>
        <v>12000</v>
      </c>
    </row>
    <row r="131" spans="1:66" s="153" customFormat="1" ht="15.75">
      <c r="A131" s="752">
        <v>68</v>
      </c>
      <c r="B131" s="753"/>
      <c r="C131" s="753"/>
      <c r="D131" s="754"/>
      <c r="E131" s="755" t="s">
        <v>871</v>
      </c>
      <c r="F131" s="756"/>
      <c r="G131" s="756"/>
      <c r="H131" s="756"/>
      <c r="I131" s="756"/>
      <c r="J131" s="756"/>
      <c r="K131" s="756"/>
      <c r="L131" s="756"/>
      <c r="M131" s="756"/>
      <c r="N131" s="756"/>
      <c r="O131" s="756"/>
      <c r="P131" s="756"/>
      <c r="Q131" s="756"/>
      <c r="R131" s="756"/>
      <c r="S131" s="756"/>
      <c r="T131" s="756"/>
      <c r="U131" s="756"/>
      <c r="V131" s="756"/>
      <c r="W131" s="756"/>
      <c r="X131" s="756"/>
      <c r="Y131" s="756"/>
      <c r="Z131" s="756"/>
      <c r="AA131" s="756"/>
      <c r="AB131" s="756"/>
      <c r="AC131" s="756"/>
      <c r="AD131" s="756"/>
      <c r="AE131" s="756"/>
      <c r="AF131" s="756"/>
      <c r="AG131" s="756"/>
      <c r="AH131" s="756"/>
      <c r="AI131" s="756"/>
      <c r="AJ131" s="756"/>
      <c r="AK131" s="756"/>
      <c r="AL131" s="756"/>
      <c r="AM131" s="756"/>
      <c r="AN131" s="756"/>
      <c r="AO131" s="756"/>
      <c r="AP131" s="756"/>
      <c r="AQ131" s="756"/>
      <c r="AR131" s="757"/>
      <c r="AS131" s="761">
        <v>2</v>
      </c>
      <c r="AT131" s="762"/>
      <c r="AU131" s="762"/>
      <c r="AV131" s="762"/>
      <c r="AW131" s="762"/>
      <c r="AX131" s="762"/>
      <c r="AY131" s="762"/>
      <c r="AZ131" s="762"/>
      <c r="BA131" s="762"/>
      <c r="BB131" s="763"/>
      <c r="BC131" s="1037">
        <f>2689+1650</f>
        <v>4339</v>
      </c>
      <c r="BD131" s="1038"/>
      <c r="BE131" s="1038"/>
      <c r="BF131" s="1038"/>
      <c r="BG131" s="1038"/>
      <c r="BH131" s="1038"/>
      <c r="BI131" s="1038"/>
      <c r="BJ131" s="1038"/>
      <c r="BK131" s="1038"/>
      <c r="BL131" s="1038"/>
      <c r="BM131" s="1039"/>
      <c r="BN131" s="202">
        <f>AS131*BC131</f>
        <v>8678</v>
      </c>
    </row>
    <row r="132" spans="1:66" s="153" customFormat="1" ht="15.75">
      <c r="A132" s="752">
        <v>69</v>
      </c>
      <c r="B132" s="753"/>
      <c r="C132" s="753"/>
      <c r="D132" s="754"/>
      <c r="E132" s="755" t="s">
        <v>872</v>
      </c>
      <c r="F132" s="756"/>
      <c r="G132" s="756"/>
      <c r="H132" s="756"/>
      <c r="I132" s="756"/>
      <c r="J132" s="756"/>
      <c r="K132" s="756"/>
      <c r="L132" s="756"/>
      <c r="M132" s="756"/>
      <c r="N132" s="756"/>
      <c r="O132" s="756"/>
      <c r="P132" s="756"/>
      <c r="Q132" s="756"/>
      <c r="R132" s="756"/>
      <c r="S132" s="756"/>
      <c r="T132" s="756"/>
      <c r="U132" s="756"/>
      <c r="V132" s="756"/>
      <c r="W132" s="756"/>
      <c r="X132" s="756"/>
      <c r="Y132" s="756"/>
      <c r="Z132" s="756"/>
      <c r="AA132" s="756"/>
      <c r="AB132" s="756"/>
      <c r="AC132" s="756"/>
      <c r="AD132" s="756"/>
      <c r="AE132" s="756"/>
      <c r="AF132" s="756"/>
      <c r="AG132" s="756"/>
      <c r="AH132" s="756"/>
      <c r="AI132" s="756"/>
      <c r="AJ132" s="756"/>
      <c r="AK132" s="756"/>
      <c r="AL132" s="756"/>
      <c r="AM132" s="756"/>
      <c r="AN132" s="756"/>
      <c r="AO132" s="756"/>
      <c r="AP132" s="756"/>
      <c r="AQ132" s="756"/>
      <c r="AR132" s="757"/>
      <c r="AS132" s="761">
        <v>2</v>
      </c>
      <c r="AT132" s="762"/>
      <c r="AU132" s="762"/>
      <c r="AV132" s="762"/>
      <c r="AW132" s="762"/>
      <c r="AX132" s="762"/>
      <c r="AY132" s="762"/>
      <c r="AZ132" s="762"/>
      <c r="BA132" s="762"/>
      <c r="BB132" s="763"/>
      <c r="BC132" s="1037">
        <v>15600</v>
      </c>
      <c r="BD132" s="1038"/>
      <c r="BE132" s="1038"/>
      <c r="BF132" s="1038"/>
      <c r="BG132" s="1038"/>
      <c r="BH132" s="1038"/>
      <c r="BI132" s="1038"/>
      <c r="BJ132" s="1038"/>
      <c r="BK132" s="1038"/>
      <c r="BL132" s="1038"/>
      <c r="BM132" s="1039"/>
      <c r="BN132" s="202">
        <f>AS132*BC132</f>
        <v>31200</v>
      </c>
    </row>
    <row r="133" spans="1:66" s="153" customFormat="1" ht="15.75">
      <c r="A133" s="752">
        <v>70</v>
      </c>
      <c r="B133" s="753"/>
      <c r="C133" s="753"/>
      <c r="D133" s="754"/>
      <c r="E133" s="755" t="s">
        <v>873</v>
      </c>
      <c r="F133" s="756"/>
      <c r="G133" s="756"/>
      <c r="H133" s="756"/>
      <c r="I133" s="756"/>
      <c r="J133" s="756"/>
      <c r="K133" s="756"/>
      <c r="L133" s="756"/>
      <c r="M133" s="756"/>
      <c r="N133" s="756"/>
      <c r="O133" s="756"/>
      <c r="P133" s="756"/>
      <c r="Q133" s="756"/>
      <c r="R133" s="756"/>
      <c r="S133" s="756"/>
      <c r="T133" s="756"/>
      <c r="U133" s="756"/>
      <c r="V133" s="756"/>
      <c r="W133" s="756"/>
      <c r="X133" s="756"/>
      <c r="Y133" s="756"/>
      <c r="Z133" s="756"/>
      <c r="AA133" s="756"/>
      <c r="AB133" s="756"/>
      <c r="AC133" s="756"/>
      <c r="AD133" s="756"/>
      <c r="AE133" s="756"/>
      <c r="AF133" s="756"/>
      <c r="AG133" s="756"/>
      <c r="AH133" s="756"/>
      <c r="AI133" s="756"/>
      <c r="AJ133" s="756"/>
      <c r="AK133" s="756"/>
      <c r="AL133" s="756"/>
      <c r="AM133" s="756"/>
      <c r="AN133" s="756"/>
      <c r="AO133" s="756"/>
      <c r="AP133" s="756"/>
      <c r="AQ133" s="756"/>
      <c r="AR133" s="757"/>
      <c r="AS133" s="761">
        <v>1</v>
      </c>
      <c r="AT133" s="762"/>
      <c r="AU133" s="762"/>
      <c r="AV133" s="762"/>
      <c r="AW133" s="762"/>
      <c r="AX133" s="762"/>
      <c r="AY133" s="762"/>
      <c r="AZ133" s="762"/>
      <c r="BA133" s="762"/>
      <c r="BB133" s="763"/>
      <c r="BC133" s="1037">
        <v>10700</v>
      </c>
      <c r="BD133" s="1038"/>
      <c r="BE133" s="1038"/>
      <c r="BF133" s="1038"/>
      <c r="BG133" s="1038"/>
      <c r="BH133" s="1038"/>
      <c r="BI133" s="1038"/>
      <c r="BJ133" s="1038"/>
      <c r="BK133" s="1038"/>
      <c r="BL133" s="1038"/>
      <c r="BM133" s="1039"/>
      <c r="BN133" s="202">
        <f>AS133*BC133</f>
        <v>10700</v>
      </c>
    </row>
    <row r="134" spans="1:66" s="153" customFormat="1" ht="15.75">
      <c r="A134" s="752">
        <v>71</v>
      </c>
      <c r="B134" s="753"/>
      <c r="C134" s="753"/>
      <c r="D134" s="754"/>
      <c r="E134" s="755" t="s">
        <v>874</v>
      </c>
      <c r="F134" s="756"/>
      <c r="G134" s="756"/>
      <c r="H134" s="756"/>
      <c r="I134" s="756"/>
      <c r="J134" s="756"/>
      <c r="K134" s="756"/>
      <c r="L134" s="756"/>
      <c r="M134" s="756"/>
      <c r="N134" s="756"/>
      <c r="O134" s="756"/>
      <c r="P134" s="756"/>
      <c r="Q134" s="756"/>
      <c r="R134" s="756"/>
      <c r="S134" s="756"/>
      <c r="T134" s="756"/>
      <c r="U134" s="756"/>
      <c r="V134" s="756"/>
      <c r="W134" s="756"/>
      <c r="X134" s="756"/>
      <c r="Y134" s="756"/>
      <c r="Z134" s="756"/>
      <c r="AA134" s="756"/>
      <c r="AB134" s="756"/>
      <c r="AC134" s="756"/>
      <c r="AD134" s="756"/>
      <c r="AE134" s="756"/>
      <c r="AF134" s="756"/>
      <c r="AG134" s="756"/>
      <c r="AH134" s="756"/>
      <c r="AI134" s="756"/>
      <c r="AJ134" s="756"/>
      <c r="AK134" s="756"/>
      <c r="AL134" s="756"/>
      <c r="AM134" s="756"/>
      <c r="AN134" s="756"/>
      <c r="AO134" s="756"/>
      <c r="AP134" s="756"/>
      <c r="AQ134" s="756"/>
      <c r="AR134" s="757"/>
      <c r="AS134" s="761">
        <v>1</v>
      </c>
      <c r="AT134" s="762"/>
      <c r="AU134" s="762"/>
      <c r="AV134" s="762"/>
      <c r="AW134" s="762"/>
      <c r="AX134" s="762"/>
      <c r="AY134" s="762"/>
      <c r="AZ134" s="762"/>
      <c r="BA134" s="762"/>
      <c r="BB134" s="763"/>
      <c r="BC134" s="1037">
        <v>36850</v>
      </c>
      <c r="BD134" s="1038"/>
      <c r="BE134" s="1038"/>
      <c r="BF134" s="1038"/>
      <c r="BG134" s="1038"/>
      <c r="BH134" s="1038"/>
      <c r="BI134" s="1038"/>
      <c r="BJ134" s="1038"/>
      <c r="BK134" s="1038"/>
      <c r="BL134" s="1038"/>
      <c r="BM134" s="1039"/>
      <c r="BN134" s="202">
        <f>AS134*BC134</f>
        <v>36850</v>
      </c>
    </row>
    <row r="135" spans="1:66" s="153" customFormat="1" ht="15.75">
      <c r="A135" s="752">
        <v>72</v>
      </c>
      <c r="B135" s="753"/>
      <c r="C135" s="753"/>
      <c r="D135" s="754"/>
      <c r="E135" s="755" t="s">
        <v>1011</v>
      </c>
      <c r="F135" s="756"/>
      <c r="G135" s="756"/>
      <c r="H135" s="756"/>
      <c r="I135" s="756"/>
      <c r="J135" s="756"/>
      <c r="K135" s="756"/>
      <c r="L135" s="756"/>
      <c r="M135" s="756"/>
      <c r="N135" s="756"/>
      <c r="O135" s="756"/>
      <c r="P135" s="756"/>
      <c r="Q135" s="756"/>
      <c r="R135" s="756"/>
      <c r="S135" s="756"/>
      <c r="T135" s="756"/>
      <c r="U135" s="756"/>
      <c r="V135" s="756"/>
      <c r="W135" s="756"/>
      <c r="X135" s="756"/>
      <c r="Y135" s="756"/>
      <c r="Z135" s="756"/>
      <c r="AA135" s="756"/>
      <c r="AB135" s="756"/>
      <c r="AC135" s="756"/>
      <c r="AD135" s="756"/>
      <c r="AE135" s="756"/>
      <c r="AF135" s="756"/>
      <c r="AG135" s="756"/>
      <c r="AH135" s="756"/>
      <c r="AI135" s="756"/>
      <c r="AJ135" s="756"/>
      <c r="AK135" s="756"/>
      <c r="AL135" s="756"/>
      <c r="AM135" s="756"/>
      <c r="AN135" s="756"/>
      <c r="AO135" s="756"/>
      <c r="AP135" s="756"/>
      <c r="AQ135" s="756"/>
      <c r="AR135" s="757"/>
      <c r="AS135" s="761">
        <v>2</v>
      </c>
      <c r="AT135" s="762"/>
      <c r="AU135" s="762"/>
      <c r="AV135" s="762"/>
      <c r="AW135" s="762"/>
      <c r="AX135" s="762"/>
      <c r="AY135" s="762"/>
      <c r="AZ135" s="762"/>
      <c r="BA135" s="762"/>
      <c r="BB135" s="763"/>
      <c r="BC135" s="1037">
        <v>14000</v>
      </c>
      <c r="BD135" s="1038"/>
      <c r="BE135" s="1038"/>
      <c r="BF135" s="1038"/>
      <c r="BG135" s="1038"/>
      <c r="BH135" s="1038"/>
      <c r="BI135" s="1038"/>
      <c r="BJ135" s="1038"/>
      <c r="BK135" s="1038"/>
      <c r="BL135" s="1038"/>
      <c r="BM135" s="1039"/>
      <c r="BN135" s="202">
        <f t="shared" si="4"/>
        <v>28000</v>
      </c>
    </row>
    <row r="136" spans="1:66" s="153" customFormat="1" ht="15.75" customHeight="1" hidden="1">
      <c r="A136" s="752">
        <v>73</v>
      </c>
      <c r="B136" s="753"/>
      <c r="C136" s="753"/>
      <c r="D136" s="754"/>
      <c r="E136" s="1014"/>
      <c r="F136" s="1015"/>
      <c r="G136" s="1015"/>
      <c r="H136" s="1015"/>
      <c r="I136" s="1015"/>
      <c r="J136" s="1015"/>
      <c r="K136" s="1015"/>
      <c r="L136" s="1015"/>
      <c r="M136" s="1015"/>
      <c r="N136" s="1015"/>
      <c r="O136" s="1015"/>
      <c r="P136" s="1015"/>
      <c r="Q136" s="1015"/>
      <c r="R136" s="1015"/>
      <c r="S136" s="1015"/>
      <c r="T136" s="1015"/>
      <c r="U136" s="1015"/>
      <c r="V136" s="1015"/>
      <c r="W136" s="1015"/>
      <c r="X136" s="1015"/>
      <c r="Y136" s="1015"/>
      <c r="Z136" s="1015"/>
      <c r="AA136" s="1015"/>
      <c r="AB136" s="1015"/>
      <c r="AC136" s="1015"/>
      <c r="AD136" s="1015"/>
      <c r="AE136" s="1015"/>
      <c r="AF136" s="1015"/>
      <c r="AG136" s="1015"/>
      <c r="AH136" s="1015"/>
      <c r="AI136" s="1015"/>
      <c r="AJ136" s="1015"/>
      <c r="AK136" s="1015"/>
      <c r="AL136" s="1015"/>
      <c r="AM136" s="1015"/>
      <c r="AN136" s="1015"/>
      <c r="AO136" s="1015"/>
      <c r="AP136" s="1015"/>
      <c r="AQ136" s="1015"/>
      <c r="AR136" s="1016"/>
      <c r="AS136" s="752"/>
      <c r="AT136" s="753"/>
      <c r="AU136" s="753"/>
      <c r="AV136" s="753"/>
      <c r="AW136" s="753"/>
      <c r="AX136" s="753"/>
      <c r="AY136" s="753"/>
      <c r="AZ136" s="753"/>
      <c r="BA136" s="753"/>
      <c r="BB136" s="754"/>
      <c r="BC136" s="1034"/>
      <c r="BD136" s="1035"/>
      <c r="BE136" s="1035"/>
      <c r="BF136" s="1035"/>
      <c r="BG136" s="1035"/>
      <c r="BH136" s="1035"/>
      <c r="BI136" s="1035"/>
      <c r="BJ136" s="1035"/>
      <c r="BK136" s="1035"/>
      <c r="BL136" s="1035"/>
      <c r="BM136" s="1036"/>
      <c r="BN136" s="152">
        <f t="shared" si="4"/>
        <v>0</v>
      </c>
    </row>
    <row r="137" spans="1:66" s="153" customFormat="1" ht="15.75" customHeight="1" hidden="1">
      <c r="A137" s="752">
        <v>74</v>
      </c>
      <c r="B137" s="753"/>
      <c r="C137" s="753"/>
      <c r="D137" s="754"/>
      <c r="E137" s="1014"/>
      <c r="F137" s="1015"/>
      <c r="G137" s="1015"/>
      <c r="H137" s="1015"/>
      <c r="I137" s="1015"/>
      <c r="J137" s="1015"/>
      <c r="K137" s="1015"/>
      <c r="L137" s="1015"/>
      <c r="M137" s="1015"/>
      <c r="N137" s="1015"/>
      <c r="O137" s="1015"/>
      <c r="P137" s="1015"/>
      <c r="Q137" s="1015"/>
      <c r="R137" s="1015"/>
      <c r="S137" s="1015"/>
      <c r="T137" s="1015"/>
      <c r="U137" s="1015"/>
      <c r="V137" s="1015"/>
      <c r="W137" s="1015"/>
      <c r="X137" s="1015"/>
      <c r="Y137" s="1015"/>
      <c r="Z137" s="1015"/>
      <c r="AA137" s="1015"/>
      <c r="AB137" s="1015"/>
      <c r="AC137" s="1015"/>
      <c r="AD137" s="1015"/>
      <c r="AE137" s="1015"/>
      <c r="AF137" s="1015"/>
      <c r="AG137" s="1015"/>
      <c r="AH137" s="1015"/>
      <c r="AI137" s="1015"/>
      <c r="AJ137" s="1015"/>
      <c r="AK137" s="1015"/>
      <c r="AL137" s="1015"/>
      <c r="AM137" s="1015"/>
      <c r="AN137" s="1015"/>
      <c r="AO137" s="1015"/>
      <c r="AP137" s="1015"/>
      <c r="AQ137" s="1015"/>
      <c r="AR137" s="1016"/>
      <c r="AS137" s="752"/>
      <c r="AT137" s="753"/>
      <c r="AU137" s="753"/>
      <c r="AV137" s="753"/>
      <c r="AW137" s="753"/>
      <c r="AX137" s="753"/>
      <c r="AY137" s="753"/>
      <c r="AZ137" s="753"/>
      <c r="BA137" s="753"/>
      <c r="BB137" s="754"/>
      <c r="BC137" s="1034"/>
      <c r="BD137" s="1035"/>
      <c r="BE137" s="1035"/>
      <c r="BF137" s="1035"/>
      <c r="BG137" s="1035"/>
      <c r="BH137" s="1035"/>
      <c r="BI137" s="1035"/>
      <c r="BJ137" s="1035"/>
      <c r="BK137" s="1035"/>
      <c r="BL137" s="1035"/>
      <c r="BM137" s="1036"/>
      <c r="BN137" s="152">
        <f t="shared" si="4"/>
        <v>0</v>
      </c>
    </row>
    <row r="138" spans="1:66" s="153" customFormat="1" ht="15.75" customHeight="1" hidden="1">
      <c r="A138" s="752">
        <v>75</v>
      </c>
      <c r="B138" s="753"/>
      <c r="C138" s="753"/>
      <c r="D138" s="754"/>
      <c r="E138" s="1014"/>
      <c r="F138" s="1015"/>
      <c r="G138" s="1015"/>
      <c r="H138" s="1015"/>
      <c r="I138" s="1015"/>
      <c r="J138" s="1015"/>
      <c r="K138" s="1015"/>
      <c r="L138" s="1015"/>
      <c r="M138" s="1015"/>
      <c r="N138" s="1015"/>
      <c r="O138" s="1015"/>
      <c r="P138" s="1015"/>
      <c r="Q138" s="1015"/>
      <c r="R138" s="1015"/>
      <c r="S138" s="1015"/>
      <c r="T138" s="1015"/>
      <c r="U138" s="1015"/>
      <c r="V138" s="1015"/>
      <c r="W138" s="1015"/>
      <c r="X138" s="1015"/>
      <c r="Y138" s="1015"/>
      <c r="Z138" s="1015"/>
      <c r="AA138" s="1015"/>
      <c r="AB138" s="1015"/>
      <c r="AC138" s="1015"/>
      <c r="AD138" s="1015"/>
      <c r="AE138" s="1015"/>
      <c r="AF138" s="1015"/>
      <c r="AG138" s="1015"/>
      <c r="AH138" s="1015"/>
      <c r="AI138" s="1015"/>
      <c r="AJ138" s="1015"/>
      <c r="AK138" s="1015"/>
      <c r="AL138" s="1015"/>
      <c r="AM138" s="1015"/>
      <c r="AN138" s="1015"/>
      <c r="AO138" s="1015"/>
      <c r="AP138" s="1015"/>
      <c r="AQ138" s="1015"/>
      <c r="AR138" s="1016"/>
      <c r="AS138" s="752"/>
      <c r="AT138" s="753"/>
      <c r="AU138" s="753"/>
      <c r="AV138" s="753"/>
      <c r="AW138" s="753"/>
      <c r="AX138" s="753"/>
      <c r="AY138" s="753"/>
      <c r="AZ138" s="753"/>
      <c r="BA138" s="753"/>
      <c r="BB138" s="754"/>
      <c r="BC138" s="1034"/>
      <c r="BD138" s="1035"/>
      <c r="BE138" s="1035"/>
      <c r="BF138" s="1035"/>
      <c r="BG138" s="1035"/>
      <c r="BH138" s="1035"/>
      <c r="BI138" s="1035"/>
      <c r="BJ138" s="1035"/>
      <c r="BK138" s="1035"/>
      <c r="BL138" s="1035"/>
      <c r="BM138" s="1036"/>
      <c r="BN138" s="152">
        <f t="shared" si="4"/>
        <v>0</v>
      </c>
    </row>
    <row r="139" spans="1:66" s="153" customFormat="1" ht="15.75" customHeight="1" hidden="1">
      <c r="A139" s="752">
        <v>76</v>
      </c>
      <c r="B139" s="753"/>
      <c r="C139" s="753"/>
      <c r="D139" s="754"/>
      <c r="E139" s="1014"/>
      <c r="F139" s="1015"/>
      <c r="G139" s="1015"/>
      <c r="H139" s="1015"/>
      <c r="I139" s="1015"/>
      <c r="J139" s="1015"/>
      <c r="K139" s="1015"/>
      <c r="L139" s="1015"/>
      <c r="M139" s="1015"/>
      <c r="N139" s="1015"/>
      <c r="O139" s="1015"/>
      <c r="P139" s="1015"/>
      <c r="Q139" s="1015"/>
      <c r="R139" s="1015"/>
      <c r="S139" s="1015"/>
      <c r="T139" s="1015"/>
      <c r="U139" s="1015"/>
      <c r="V139" s="1015"/>
      <c r="W139" s="1015"/>
      <c r="X139" s="1015"/>
      <c r="Y139" s="1015"/>
      <c r="Z139" s="1015"/>
      <c r="AA139" s="1015"/>
      <c r="AB139" s="1015"/>
      <c r="AC139" s="1015"/>
      <c r="AD139" s="1015"/>
      <c r="AE139" s="1015"/>
      <c r="AF139" s="1015"/>
      <c r="AG139" s="1015"/>
      <c r="AH139" s="1015"/>
      <c r="AI139" s="1015"/>
      <c r="AJ139" s="1015"/>
      <c r="AK139" s="1015"/>
      <c r="AL139" s="1015"/>
      <c r="AM139" s="1015"/>
      <c r="AN139" s="1015"/>
      <c r="AO139" s="1015"/>
      <c r="AP139" s="1015"/>
      <c r="AQ139" s="1015"/>
      <c r="AR139" s="1016"/>
      <c r="AS139" s="752"/>
      <c r="AT139" s="753"/>
      <c r="AU139" s="753"/>
      <c r="AV139" s="753"/>
      <c r="AW139" s="753"/>
      <c r="AX139" s="753"/>
      <c r="AY139" s="753"/>
      <c r="AZ139" s="753"/>
      <c r="BA139" s="753"/>
      <c r="BB139" s="754"/>
      <c r="BC139" s="1034"/>
      <c r="BD139" s="1035"/>
      <c r="BE139" s="1035"/>
      <c r="BF139" s="1035"/>
      <c r="BG139" s="1035"/>
      <c r="BH139" s="1035"/>
      <c r="BI139" s="1035"/>
      <c r="BJ139" s="1035"/>
      <c r="BK139" s="1035"/>
      <c r="BL139" s="1035"/>
      <c r="BM139" s="1036"/>
      <c r="BN139" s="152">
        <f t="shared" si="4"/>
        <v>0</v>
      </c>
    </row>
    <row r="140" spans="1:66" s="153" customFormat="1" ht="15.75" customHeight="1" hidden="1">
      <c r="A140" s="752">
        <v>77</v>
      </c>
      <c r="B140" s="753"/>
      <c r="C140" s="753"/>
      <c r="D140" s="754"/>
      <c r="E140" s="1014"/>
      <c r="F140" s="1015"/>
      <c r="G140" s="1015"/>
      <c r="H140" s="1015"/>
      <c r="I140" s="1015"/>
      <c r="J140" s="1015"/>
      <c r="K140" s="1015"/>
      <c r="L140" s="1015"/>
      <c r="M140" s="1015"/>
      <c r="N140" s="1015"/>
      <c r="O140" s="1015"/>
      <c r="P140" s="1015"/>
      <c r="Q140" s="1015"/>
      <c r="R140" s="1015"/>
      <c r="S140" s="1015"/>
      <c r="T140" s="1015"/>
      <c r="U140" s="1015"/>
      <c r="V140" s="1015"/>
      <c r="W140" s="1015"/>
      <c r="X140" s="1015"/>
      <c r="Y140" s="1015"/>
      <c r="Z140" s="1015"/>
      <c r="AA140" s="1015"/>
      <c r="AB140" s="1015"/>
      <c r="AC140" s="1015"/>
      <c r="AD140" s="1015"/>
      <c r="AE140" s="1015"/>
      <c r="AF140" s="1015"/>
      <c r="AG140" s="1015"/>
      <c r="AH140" s="1015"/>
      <c r="AI140" s="1015"/>
      <c r="AJ140" s="1015"/>
      <c r="AK140" s="1015"/>
      <c r="AL140" s="1015"/>
      <c r="AM140" s="1015"/>
      <c r="AN140" s="1015"/>
      <c r="AO140" s="1015"/>
      <c r="AP140" s="1015"/>
      <c r="AQ140" s="1015"/>
      <c r="AR140" s="1016"/>
      <c r="AS140" s="752"/>
      <c r="AT140" s="753"/>
      <c r="AU140" s="753"/>
      <c r="AV140" s="753"/>
      <c r="AW140" s="753"/>
      <c r="AX140" s="753"/>
      <c r="AY140" s="753"/>
      <c r="AZ140" s="753"/>
      <c r="BA140" s="753"/>
      <c r="BB140" s="754"/>
      <c r="BC140" s="1034"/>
      <c r="BD140" s="1035"/>
      <c r="BE140" s="1035"/>
      <c r="BF140" s="1035"/>
      <c r="BG140" s="1035"/>
      <c r="BH140" s="1035"/>
      <c r="BI140" s="1035"/>
      <c r="BJ140" s="1035"/>
      <c r="BK140" s="1035"/>
      <c r="BL140" s="1035"/>
      <c r="BM140" s="1036"/>
      <c r="BN140" s="152">
        <f>AS140*BC140</f>
        <v>0</v>
      </c>
    </row>
    <row r="141" spans="1:66" ht="15.75" customHeight="1" hidden="1">
      <c r="A141" s="752">
        <v>78</v>
      </c>
      <c r="B141" s="753"/>
      <c r="C141" s="753"/>
      <c r="D141" s="754"/>
      <c r="E141" s="595"/>
      <c r="F141" s="596"/>
      <c r="G141" s="596"/>
      <c r="H141" s="596"/>
      <c r="I141" s="596"/>
      <c r="J141" s="596"/>
      <c r="K141" s="596"/>
      <c r="L141" s="596"/>
      <c r="M141" s="596"/>
      <c r="N141" s="596"/>
      <c r="O141" s="596"/>
      <c r="P141" s="596"/>
      <c r="Q141" s="596"/>
      <c r="R141" s="596"/>
      <c r="S141" s="596"/>
      <c r="T141" s="596"/>
      <c r="U141" s="596"/>
      <c r="V141" s="596"/>
      <c r="W141" s="596"/>
      <c r="X141" s="596"/>
      <c r="Y141" s="596"/>
      <c r="Z141" s="596"/>
      <c r="AA141" s="596"/>
      <c r="AB141" s="596"/>
      <c r="AC141" s="596"/>
      <c r="AD141" s="596"/>
      <c r="AE141" s="596"/>
      <c r="AF141" s="596"/>
      <c r="AG141" s="596"/>
      <c r="AH141" s="596"/>
      <c r="AI141" s="596"/>
      <c r="AJ141" s="596"/>
      <c r="AK141" s="596"/>
      <c r="AL141" s="596"/>
      <c r="AM141" s="596"/>
      <c r="AN141" s="596"/>
      <c r="AO141" s="596"/>
      <c r="AP141" s="596"/>
      <c r="AQ141" s="596"/>
      <c r="AR141" s="597"/>
      <c r="AS141" s="592"/>
      <c r="AT141" s="593"/>
      <c r="AU141" s="593"/>
      <c r="AV141" s="593"/>
      <c r="AW141" s="593"/>
      <c r="AX141" s="593"/>
      <c r="AY141" s="593"/>
      <c r="AZ141" s="593"/>
      <c r="BA141" s="593"/>
      <c r="BB141" s="594"/>
      <c r="BC141" s="815"/>
      <c r="BD141" s="927"/>
      <c r="BE141" s="927"/>
      <c r="BF141" s="927"/>
      <c r="BG141" s="927"/>
      <c r="BH141" s="927"/>
      <c r="BI141" s="927"/>
      <c r="BJ141" s="927"/>
      <c r="BK141" s="927"/>
      <c r="BL141" s="927"/>
      <c r="BM141" s="816"/>
      <c r="BN141" s="120">
        <f>AS141*BC141</f>
        <v>0</v>
      </c>
    </row>
    <row r="142" spans="1:66" ht="15.75" customHeight="1" hidden="1">
      <c r="A142" s="752">
        <v>79</v>
      </c>
      <c r="B142" s="753"/>
      <c r="C142" s="753"/>
      <c r="D142" s="754"/>
      <c r="E142" s="595"/>
      <c r="F142" s="596"/>
      <c r="G142" s="596"/>
      <c r="H142" s="596"/>
      <c r="I142" s="596"/>
      <c r="J142" s="596"/>
      <c r="K142" s="596"/>
      <c r="L142" s="596"/>
      <c r="M142" s="596"/>
      <c r="N142" s="596"/>
      <c r="O142" s="596"/>
      <c r="P142" s="596"/>
      <c r="Q142" s="596"/>
      <c r="R142" s="596"/>
      <c r="S142" s="596"/>
      <c r="T142" s="596"/>
      <c r="U142" s="596"/>
      <c r="V142" s="596"/>
      <c r="W142" s="596"/>
      <c r="X142" s="596"/>
      <c r="Y142" s="596"/>
      <c r="Z142" s="596"/>
      <c r="AA142" s="596"/>
      <c r="AB142" s="596"/>
      <c r="AC142" s="596"/>
      <c r="AD142" s="596"/>
      <c r="AE142" s="596"/>
      <c r="AF142" s="596"/>
      <c r="AG142" s="596"/>
      <c r="AH142" s="596"/>
      <c r="AI142" s="596"/>
      <c r="AJ142" s="596"/>
      <c r="AK142" s="596"/>
      <c r="AL142" s="596"/>
      <c r="AM142" s="596"/>
      <c r="AN142" s="596"/>
      <c r="AO142" s="596"/>
      <c r="AP142" s="596"/>
      <c r="AQ142" s="596"/>
      <c r="AR142" s="597"/>
      <c r="AS142" s="592"/>
      <c r="AT142" s="593"/>
      <c r="AU142" s="593"/>
      <c r="AV142" s="593"/>
      <c r="AW142" s="593"/>
      <c r="AX142" s="593"/>
      <c r="AY142" s="593"/>
      <c r="AZ142" s="593"/>
      <c r="BA142" s="593"/>
      <c r="BB142" s="594"/>
      <c r="BC142" s="815"/>
      <c r="BD142" s="927"/>
      <c r="BE142" s="927"/>
      <c r="BF142" s="927"/>
      <c r="BG142" s="927"/>
      <c r="BH142" s="927"/>
      <c r="BI142" s="927"/>
      <c r="BJ142" s="927"/>
      <c r="BK142" s="927"/>
      <c r="BL142" s="927"/>
      <c r="BM142" s="816"/>
      <c r="BN142" s="120">
        <f>AS142*BC142</f>
        <v>0</v>
      </c>
    </row>
    <row r="143" spans="1:66" ht="15.75" customHeight="1" hidden="1">
      <c r="A143" s="752">
        <v>80</v>
      </c>
      <c r="B143" s="753"/>
      <c r="C143" s="753"/>
      <c r="D143" s="754"/>
      <c r="E143" s="924"/>
      <c r="F143" s="925"/>
      <c r="G143" s="925"/>
      <c r="H143" s="925"/>
      <c r="I143" s="925"/>
      <c r="J143" s="925"/>
      <c r="K143" s="925"/>
      <c r="L143" s="925"/>
      <c r="M143" s="925"/>
      <c r="N143" s="925"/>
      <c r="O143" s="925"/>
      <c r="P143" s="925"/>
      <c r="Q143" s="925"/>
      <c r="R143" s="925"/>
      <c r="S143" s="925"/>
      <c r="T143" s="925"/>
      <c r="U143" s="925"/>
      <c r="V143" s="925"/>
      <c r="W143" s="925"/>
      <c r="X143" s="925"/>
      <c r="Y143" s="925"/>
      <c r="Z143" s="925"/>
      <c r="AA143" s="925"/>
      <c r="AB143" s="925"/>
      <c r="AC143" s="925"/>
      <c r="AD143" s="925"/>
      <c r="AE143" s="925"/>
      <c r="AF143" s="925"/>
      <c r="AG143" s="925"/>
      <c r="AH143" s="925"/>
      <c r="AI143" s="925"/>
      <c r="AJ143" s="925"/>
      <c r="AK143" s="925"/>
      <c r="AL143" s="925"/>
      <c r="AM143" s="925"/>
      <c r="AN143" s="925"/>
      <c r="AO143" s="925"/>
      <c r="AP143" s="925"/>
      <c r="AQ143" s="925"/>
      <c r="AR143" s="926"/>
      <c r="AS143" s="749"/>
      <c r="AT143" s="750"/>
      <c r="AU143" s="750"/>
      <c r="AV143" s="750"/>
      <c r="AW143" s="750"/>
      <c r="AX143" s="750"/>
      <c r="AY143" s="750"/>
      <c r="AZ143" s="750"/>
      <c r="BA143" s="750"/>
      <c r="BB143" s="751"/>
      <c r="BC143" s="815"/>
      <c r="BD143" s="927"/>
      <c r="BE143" s="927"/>
      <c r="BF143" s="927"/>
      <c r="BG143" s="927"/>
      <c r="BH143" s="927"/>
      <c r="BI143" s="927"/>
      <c r="BJ143" s="927"/>
      <c r="BK143" s="927"/>
      <c r="BL143" s="927"/>
      <c r="BM143" s="816"/>
      <c r="BN143" s="99">
        <f>AS143*BC143</f>
        <v>0</v>
      </c>
    </row>
    <row r="144" spans="1:66" ht="15.75">
      <c r="A144" s="1068"/>
      <c r="B144" s="1069"/>
      <c r="C144" s="1069"/>
      <c r="D144" s="1070"/>
      <c r="E144" s="603" t="s">
        <v>7</v>
      </c>
      <c r="F144" s="604"/>
      <c r="G144" s="604"/>
      <c r="H144" s="604"/>
      <c r="I144" s="604"/>
      <c r="J144" s="604"/>
      <c r="K144" s="604"/>
      <c r="L144" s="604"/>
      <c r="M144" s="604"/>
      <c r="N144" s="604"/>
      <c r="O144" s="604"/>
      <c r="P144" s="604"/>
      <c r="Q144" s="604"/>
      <c r="R144" s="604"/>
      <c r="S144" s="604"/>
      <c r="T144" s="604"/>
      <c r="U144" s="604"/>
      <c r="V144" s="604"/>
      <c r="W144" s="604"/>
      <c r="X144" s="604"/>
      <c r="Y144" s="604"/>
      <c r="Z144" s="604"/>
      <c r="AA144" s="604"/>
      <c r="AB144" s="604"/>
      <c r="AC144" s="604"/>
      <c r="AD144" s="604"/>
      <c r="AE144" s="604"/>
      <c r="AF144" s="604"/>
      <c r="AG144" s="604"/>
      <c r="AH144" s="604"/>
      <c r="AI144" s="604"/>
      <c r="AJ144" s="604"/>
      <c r="AK144" s="604"/>
      <c r="AL144" s="604"/>
      <c r="AM144" s="604"/>
      <c r="AN144" s="604"/>
      <c r="AO144" s="604"/>
      <c r="AP144" s="604"/>
      <c r="AQ144" s="604"/>
      <c r="AR144" s="605"/>
      <c r="AS144" s="683" t="s">
        <v>8</v>
      </c>
      <c r="AT144" s="684"/>
      <c r="AU144" s="684"/>
      <c r="AV144" s="684"/>
      <c r="AW144" s="684"/>
      <c r="AX144" s="684"/>
      <c r="AY144" s="684"/>
      <c r="AZ144" s="684"/>
      <c r="BA144" s="684"/>
      <c r="BB144" s="685"/>
      <c r="BC144" s="817" t="s">
        <v>8</v>
      </c>
      <c r="BD144" s="896"/>
      <c r="BE144" s="896"/>
      <c r="BF144" s="896"/>
      <c r="BG144" s="896"/>
      <c r="BH144" s="896"/>
      <c r="BI144" s="896"/>
      <c r="BJ144" s="896"/>
      <c r="BK144" s="896"/>
      <c r="BL144" s="896"/>
      <c r="BM144" s="818"/>
      <c r="BN144" s="100">
        <f>BN51+BN55+BN58+BN71+BN74+BN77+BN100+BN102+BN107+BN114+BN125+BN128</f>
        <v>1741998</v>
      </c>
    </row>
    <row r="146" spans="1:66" ht="15.75">
      <c r="A146" s="55" t="s">
        <v>288</v>
      </c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70">
        <f>BN42</f>
        <v>1001250</v>
      </c>
      <c r="BA146" s="570"/>
      <c r="BB146" s="570"/>
      <c r="BC146" s="570"/>
      <c r="BD146" s="570"/>
      <c r="BE146" s="570"/>
      <c r="BF146" s="570"/>
      <c r="BG146" s="570"/>
      <c r="BH146" s="570"/>
      <c r="BI146" s="570"/>
      <c r="BJ146" s="570"/>
      <c r="BK146" s="570"/>
      <c r="BL146" s="570"/>
      <c r="BM146" s="570"/>
      <c r="BN146" s="55" t="s">
        <v>11</v>
      </c>
    </row>
    <row r="147" spans="1:66" ht="15.75">
      <c r="A147" s="55" t="s">
        <v>216</v>
      </c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70">
        <f>BN144</f>
        <v>1741998</v>
      </c>
      <c r="BA147" s="570"/>
      <c r="BB147" s="570"/>
      <c r="BC147" s="570"/>
      <c r="BD147" s="570"/>
      <c r="BE147" s="570"/>
      <c r="BF147" s="570"/>
      <c r="BG147" s="570"/>
      <c r="BH147" s="570"/>
      <c r="BI147" s="570"/>
      <c r="BJ147" s="570"/>
      <c r="BK147" s="570"/>
      <c r="BL147" s="570"/>
      <c r="BM147" s="570"/>
      <c r="BN147" s="55" t="s">
        <v>11</v>
      </c>
    </row>
    <row r="149" spans="1:66" ht="62.25" customHeight="1">
      <c r="A149" s="567" t="s">
        <v>647</v>
      </c>
      <c r="B149" s="567"/>
      <c r="C149" s="567"/>
      <c r="D149" s="567"/>
      <c r="E149" s="567"/>
      <c r="F149" s="567"/>
      <c r="G149" s="567"/>
      <c r="H149" s="567"/>
      <c r="I149" s="567"/>
      <c r="J149" s="567"/>
      <c r="K149" s="567"/>
      <c r="L149" s="567"/>
      <c r="M149" s="567"/>
      <c r="N149" s="567"/>
      <c r="O149" s="567"/>
      <c r="P149" s="567"/>
      <c r="Q149" s="567"/>
      <c r="R149" s="567"/>
      <c r="S149" s="567"/>
      <c r="T149" s="567"/>
      <c r="U149" s="567"/>
      <c r="V149" s="567"/>
      <c r="W149" s="567"/>
      <c r="X149" s="567"/>
      <c r="Y149" s="567"/>
      <c r="Z149" s="567"/>
      <c r="AA149" s="567"/>
      <c r="AB149" s="567"/>
      <c r="AC149" s="567"/>
      <c r="AD149" s="567"/>
      <c r="AE149" s="567"/>
      <c r="AF149" s="567"/>
      <c r="AG149" s="567"/>
      <c r="AH149" s="567"/>
      <c r="AI149" s="567"/>
      <c r="AJ149" s="567"/>
      <c r="AK149" s="567"/>
      <c r="AL149" s="567"/>
      <c r="AM149" s="567"/>
      <c r="AN149" s="567"/>
      <c r="AO149" s="567"/>
      <c r="AP149" s="567"/>
      <c r="AQ149" s="567"/>
      <c r="AR149" s="567"/>
      <c r="AS149" s="567"/>
      <c r="AT149" s="567"/>
      <c r="AU149" s="567"/>
      <c r="AV149" s="567"/>
      <c r="AW149" s="567"/>
      <c r="AX149" s="567"/>
      <c r="AY149" s="567"/>
      <c r="AZ149" s="567"/>
      <c r="BA149" s="567"/>
      <c r="BB149" s="567"/>
      <c r="BC149" s="567"/>
      <c r="BD149" s="567"/>
      <c r="BE149" s="567"/>
      <c r="BF149" s="567"/>
      <c r="BG149" s="567"/>
      <c r="BH149" s="567"/>
      <c r="BI149" s="567"/>
      <c r="BJ149" s="567"/>
      <c r="BK149" s="567"/>
      <c r="BL149" s="567"/>
      <c r="BM149" s="567"/>
      <c r="BN149" s="567"/>
    </row>
  </sheetData>
  <sheetProtection/>
  <mergeCells count="533">
    <mergeCell ref="A132:D132"/>
    <mergeCell ref="E132:AR132"/>
    <mergeCell ref="AS132:BB132"/>
    <mergeCell ref="BC132:BM132"/>
    <mergeCell ref="A98:D98"/>
    <mergeCell ref="E98:AR98"/>
    <mergeCell ref="AS98:BB98"/>
    <mergeCell ref="BC98:BM98"/>
    <mergeCell ref="A130:D130"/>
    <mergeCell ref="E130:AR130"/>
    <mergeCell ref="A134:D134"/>
    <mergeCell ref="E134:AR134"/>
    <mergeCell ref="AS134:BB134"/>
    <mergeCell ref="BC134:BM134"/>
    <mergeCell ref="A133:D133"/>
    <mergeCell ref="E133:AR133"/>
    <mergeCell ref="AS133:BB133"/>
    <mergeCell ref="BC133:BM133"/>
    <mergeCell ref="AS130:BB130"/>
    <mergeCell ref="BC130:BM130"/>
    <mergeCell ref="A97:D97"/>
    <mergeCell ref="E97:AR97"/>
    <mergeCell ref="AS97:BB97"/>
    <mergeCell ref="BC97:BM97"/>
    <mergeCell ref="A112:D112"/>
    <mergeCell ref="BC122:BM122"/>
    <mergeCell ref="A123:D123"/>
    <mergeCell ref="E123:AR123"/>
    <mergeCell ref="A93:D93"/>
    <mergeCell ref="E93:AR93"/>
    <mergeCell ref="AS93:BB93"/>
    <mergeCell ref="BC93:BM93"/>
    <mergeCell ref="AS92:BB92"/>
    <mergeCell ref="BC92:BM92"/>
    <mergeCell ref="A95:D95"/>
    <mergeCell ref="E95:AR95"/>
    <mergeCell ref="AS95:BB95"/>
    <mergeCell ref="BC95:BM95"/>
    <mergeCell ref="A94:D94"/>
    <mergeCell ref="E94:AR94"/>
    <mergeCell ref="AS94:BB94"/>
    <mergeCell ref="BC94:BM94"/>
    <mergeCell ref="A96:D96"/>
    <mergeCell ref="E96:AR96"/>
    <mergeCell ref="AS96:BB96"/>
    <mergeCell ref="BC96:BM96"/>
    <mergeCell ref="A91:D91"/>
    <mergeCell ref="E91:AR91"/>
    <mergeCell ref="AS91:BB91"/>
    <mergeCell ref="BC91:BM91"/>
    <mergeCell ref="A92:D92"/>
    <mergeCell ref="E92:AR92"/>
    <mergeCell ref="AS89:BB89"/>
    <mergeCell ref="BC89:BM89"/>
    <mergeCell ref="A90:D90"/>
    <mergeCell ref="E90:AR90"/>
    <mergeCell ref="AS90:BB90"/>
    <mergeCell ref="BC90:BM90"/>
    <mergeCell ref="A89:D89"/>
    <mergeCell ref="E89:AR89"/>
    <mergeCell ref="A87:D87"/>
    <mergeCell ref="E87:AR87"/>
    <mergeCell ref="AS87:BB87"/>
    <mergeCell ref="BC87:BM87"/>
    <mergeCell ref="A86:D86"/>
    <mergeCell ref="E86:AR86"/>
    <mergeCell ref="AS86:BB86"/>
    <mergeCell ref="BC86:BM86"/>
    <mergeCell ref="A84:D84"/>
    <mergeCell ref="E84:AR84"/>
    <mergeCell ref="AS84:BB84"/>
    <mergeCell ref="BC84:BM84"/>
    <mergeCell ref="A85:D85"/>
    <mergeCell ref="E85:AR85"/>
    <mergeCell ref="AS85:BB85"/>
    <mergeCell ref="BC85:BM85"/>
    <mergeCell ref="AS83:BB83"/>
    <mergeCell ref="BC83:BM83"/>
    <mergeCell ref="A82:D82"/>
    <mergeCell ref="E82:AR82"/>
    <mergeCell ref="AS82:BB82"/>
    <mergeCell ref="BC82:BM82"/>
    <mergeCell ref="BC64:BM64"/>
    <mergeCell ref="A81:D81"/>
    <mergeCell ref="E81:AR81"/>
    <mergeCell ref="A78:D78"/>
    <mergeCell ref="AS80:BB80"/>
    <mergeCell ref="BC80:BM80"/>
    <mergeCell ref="A79:D79"/>
    <mergeCell ref="E79:AR79"/>
    <mergeCell ref="AS79:BB79"/>
    <mergeCell ref="BC79:BM79"/>
    <mergeCell ref="AS29:BB29"/>
    <mergeCell ref="BC29:BM29"/>
    <mergeCell ref="A116:D116"/>
    <mergeCell ref="E116:AR116"/>
    <mergeCell ref="E112:AR112"/>
    <mergeCell ref="AS112:BB112"/>
    <mergeCell ref="BC112:BM112"/>
    <mergeCell ref="A64:D64"/>
    <mergeCell ref="E64:AR64"/>
    <mergeCell ref="AS64:BB64"/>
    <mergeCell ref="AS123:BB123"/>
    <mergeCell ref="BC123:BM123"/>
    <mergeCell ref="A124:D124"/>
    <mergeCell ref="E124:AR124"/>
    <mergeCell ref="AS124:BB124"/>
    <mergeCell ref="BC124:BM124"/>
    <mergeCell ref="A21:D21"/>
    <mergeCell ref="E21:AR21"/>
    <mergeCell ref="AS21:BB21"/>
    <mergeCell ref="BC21:BM21"/>
    <mergeCell ref="A15:D15"/>
    <mergeCell ref="E15:AR15"/>
    <mergeCell ref="AS15:BB15"/>
    <mergeCell ref="BC15:BM15"/>
    <mergeCell ref="A19:D19"/>
    <mergeCell ref="E19:AR19"/>
    <mergeCell ref="AS19:BB19"/>
    <mergeCell ref="BC19:BM19"/>
    <mergeCell ref="A20:D20"/>
    <mergeCell ref="E20:AR20"/>
    <mergeCell ref="AS20:BB20"/>
    <mergeCell ref="BC20:BM20"/>
    <mergeCell ref="A22:D22"/>
    <mergeCell ref="E22:AR22"/>
    <mergeCell ref="AS22:BB22"/>
    <mergeCell ref="BC22:BM22"/>
    <mergeCell ref="A23:D23"/>
    <mergeCell ref="E23:AR23"/>
    <mergeCell ref="AS23:BB23"/>
    <mergeCell ref="BC23:BM23"/>
    <mergeCell ref="AH47:BN47"/>
    <mergeCell ref="A141:D141"/>
    <mergeCell ref="E141:AR141"/>
    <mergeCell ref="AS141:BB141"/>
    <mergeCell ref="BC141:BM141"/>
    <mergeCell ref="A128:D128"/>
    <mergeCell ref="E128:AR128"/>
    <mergeCell ref="A122:D122"/>
    <mergeCell ref="E122:AR122"/>
    <mergeCell ref="AS122:BB122"/>
    <mergeCell ref="AZ147:BM147"/>
    <mergeCell ref="A143:D143"/>
    <mergeCell ref="E143:AR143"/>
    <mergeCell ref="AS143:BB143"/>
    <mergeCell ref="BC143:BM143"/>
    <mergeCell ref="A144:D144"/>
    <mergeCell ref="E144:AR144"/>
    <mergeCell ref="AS144:BB144"/>
    <mergeCell ref="BC144:BM144"/>
    <mergeCell ref="AZ146:BM146"/>
    <mergeCell ref="A140:D140"/>
    <mergeCell ref="E140:AR140"/>
    <mergeCell ref="AS140:BB140"/>
    <mergeCell ref="BC140:BM140"/>
    <mergeCell ref="A142:D142"/>
    <mergeCell ref="E142:AR142"/>
    <mergeCell ref="AS142:BB142"/>
    <mergeCell ref="BC142:BM142"/>
    <mergeCell ref="A125:D125"/>
    <mergeCell ref="E125:AR125"/>
    <mergeCell ref="AS125:BB125"/>
    <mergeCell ref="BC125:BM125"/>
    <mergeCell ref="A126:D126"/>
    <mergeCell ref="E126:AR126"/>
    <mergeCell ref="AS126:BB126"/>
    <mergeCell ref="BC126:BM126"/>
    <mergeCell ref="AS116:BB116"/>
    <mergeCell ref="BC116:BM116"/>
    <mergeCell ref="A103:D103"/>
    <mergeCell ref="E103:AR103"/>
    <mergeCell ref="AS106:BB106"/>
    <mergeCell ref="BC106:BM106"/>
    <mergeCell ref="AS109:BB109"/>
    <mergeCell ref="BC109:BM109"/>
    <mergeCell ref="AS103:BB103"/>
    <mergeCell ref="BC103:BM103"/>
    <mergeCell ref="A57:D57"/>
    <mergeCell ref="E57:AR57"/>
    <mergeCell ref="AS57:BB57"/>
    <mergeCell ref="BC57:BM57"/>
    <mergeCell ref="A58:D58"/>
    <mergeCell ref="E58:AR58"/>
    <mergeCell ref="AS58:BB58"/>
    <mergeCell ref="BC58:BM58"/>
    <mergeCell ref="A61:D61"/>
    <mergeCell ref="A62:D62"/>
    <mergeCell ref="E60:AR60"/>
    <mergeCell ref="AS60:BB60"/>
    <mergeCell ref="BC60:BM60"/>
    <mergeCell ref="A59:D59"/>
    <mergeCell ref="E59:AR59"/>
    <mergeCell ref="BC62:BM62"/>
    <mergeCell ref="E53:AR53"/>
    <mergeCell ref="AS53:BB53"/>
    <mergeCell ref="BC53:BM53"/>
    <mergeCell ref="A54:D54"/>
    <mergeCell ref="E54:AR54"/>
    <mergeCell ref="A63:D63"/>
    <mergeCell ref="A56:D56"/>
    <mergeCell ref="E56:AR56"/>
    <mergeCell ref="AS56:BB56"/>
    <mergeCell ref="BC56:BM56"/>
    <mergeCell ref="BC54:BM54"/>
    <mergeCell ref="A52:D52"/>
    <mergeCell ref="E52:AR52"/>
    <mergeCell ref="AS52:BB52"/>
    <mergeCell ref="BC52:BM52"/>
    <mergeCell ref="A55:D55"/>
    <mergeCell ref="E55:AR55"/>
    <mergeCell ref="AS55:BB55"/>
    <mergeCell ref="BC55:BM55"/>
    <mergeCell ref="A53:D53"/>
    <mergeCell ref="AS78:BB78"/>
    <mergeCell ref="BC78:BM78"/>
    <mergeCell ref="A51:D51"/>
    <mergeCell ref="E51:AR51"/>
    <mergeCell ref="AS51:BB51"/>
    <mergeCell ref="BC51:BM51"/>
    <mergeCell ref="AS59:BB59"/>
    <mergeCell ref="BC59:BM59"/>
    <mergeCell ref="A60:D60"/>
    <mergeCell ref="AS54:BB54"/>
    <mergeCell ref="A50:D50"/>
    <mergeCell ref="E50:AR50"/>
    <mergeCell ref="AS50:BB50"/>
    <mergeCell ref="BC50:BM50"/>
    <mergeCell ref="A49:D49"/>
    <mergeCell ref="A41:D41"/>
    <mergeCell ref="E41:AR41"/>
    <mergeCell ref="AS41:BB41"/>
    <mergeCell ref="BC41:BM41"/>
    <mergeCell ref="A42:D42"/>
    <mergeCell ref="E42:AR42"/>
    <mergeCell ref="AS42:BB42"/>
    <mergeCell ref="E40:AR40"/>
    <mergeCell ref="AS40:BB40"/>
    <mergeCell ref="BC40:BM40"/>
    <mergeCell ref="E49:AR49"/>
    <mergeCell ref="AS49:BB49"/>
    <mergeCell ref="BC49:BM49"/>
    <mergeCell ref="A44:BN44"/>
    <mergeCell ref="S46:BN46"/>
    <mergeCell ref="A38:D38"/>
    <mergeCell ref="E38:AR38"/>
    <mergeCell ref="AS38:BB38"/>
    <mergeCell ref="BC38:BM38"/>
    <mergeCell ref="BC42:BM42"/>
    <mergeCell ref="A39:D39"/>
    <mergeCell ref="E39:AR39"/>
    <mergeCell ref="AS39:BB39"/>
    <mergeCell ref="BC39:BM39"/>
    <mergeCell ref="A40:D40"/>
    <mergeCell ref="A36:D36"/>
    <mergeCell ref="E36:AR36"/>
    <mergeCell ref="AS36:BB36"/>
    <mergeCell ref="BC36:BM36"/>
    <mergeCell ref="A37:D37"/>
    <mergeCell ref="E37:AR37"/>
    <mergeCell ref="AS37:BB37"/>
    <mergeCell ref="BC37:BM37"/>
    <mergeCell ref="A34:D34"/>
    <mergeCell ref="E34:AR34"/>
    <mergeCell ref="AS34:BB34"/>
    <mergeCell ref="BC34:BM34"/>
    <mergeCell ref="A35:D35"/>
    <mergeCell ref="E35:AR35"/>
    <mergeCell ref="AS35:BB35"/>
    <mergeCell ref="BC35:BM35"/>
    <mergeCell ref="A32:D32"/>
    <mergeCell ref="E32:AR32"/>
    <mergeCell ref="AS32:BB32"/>
    <mergeCell ref="BC32:BM32"/>
    <mergeCell ref="A33:D33"/>
    <mergeCell ref="E33:AR33"/>
    <mergeCell ref="AS33:BB33"/>
    <mergeCell ref="BC33:BM33"/>
    <mergeCell ref="A31:D31"/>
    <mergeCell ref="E31:AR31"/>
    <mergeCell ref="AS31:BB31"/>
    <mergeCell ref="BC31:BM31"/>
    <mergeCell ref="A111:D111"/>
    <mergeCell ref="E111:AR111"/>
    <mergeCell ref="AS111:BB111"/>
    <mergeCell ref="BC111:BM111"/>
    <mergeCell ref="A109:D109"/>
    <mergeCell ref="E109:AR109"/>
    <mergeCell ref="A80:D80"/>
    <mergeCell ref="E80:AR80"/>
    <mergeCell ref="A102:D102"/>
    <mergeCell ref="E102:AR102"/>
    <mergeCell ref="AS102:BB102"/>
    <mergeCell ref="BC102:BM102"/>
    <mergeCell ref="A88:D88"/>
    <mergeCell ref="E88:AR88"/>
    <mergeCell ref="A83:D83"/>
    <mergeCell ref="E83:AR83"/>
    <mergeCell ref="A28:D28"/>
    <mergeCell ref="E28:AR28"/>
    <mergeCell ref="AS28:BB28"/>
    <mergeCell ref="BC28:BM28"/>
    <mergeCell ref="A30:D30"/>
    <mergeCell ref="E30:AR30"/>
    <mergeCell ref="AS30:BB30"/>
    <mergeCell ref="BC30:BM30"/>
    <mergeCell ref="A29:D29"/>
    <mergeCell ref="E29:AR29"/>
    <mergeCell ref="A27:D27"/>
    <mergeCell ref="E27:AR27"/>
    <mergeCell ref="AS27:BB27"/>
    <mergeCell ref="BC27:BM27"/>
    <mergeCell ref="BC25:BM25"/>
    <mergeCell ref="A24:D24"/>
    <mergeCell ref="E24:AR24"/>
    <mergeCell ref="AS24:BB24"/>
    <mergeCell ref="BC24:BM24"/>
    <mergeCell ref="A26:D26"/>
    <mergeCell ref="E26:AR26"/>
    <mergeCell ref="AS26:BB26"/>
    <mergeCell ref="BC26:BM26"/>
    <mergeCell ref="AS10:BB10"/>
    <mergeCell ref="BC10:BM10"/>
    <mergeCell ref="A11:D11"/>
    <mergeCell ref="E11:AR11"/>
    <mergeCell ref="A12:D12"/>
    <mergeCell ref="E12:AR12"/>
    <mergeCell ref="AS12:BB12"/>
    <mergeCell ref="AS8:BB8"/>
    <mergeCell ref="BC8:BM8"/>
    <mergeCell ref="AH6:BN6"/>
    <mergeCell ref="A13:D13"/>
    <mergeCell ref="E13:AR13"/>
    <mergeCell ref="AS13:BB13"/>
    <mergeCell ref="BC13:BM13"/>
    <mergeCell ref="A10:D10"/>
    <mergeCell ref="E10:AR10"/>
    <mergeCell ref="BC17:BM17"/>
    <mergeCell ref="A14:D14"/>
    <mergeCell ref="E14:AR14"/>
    <mergeCell ref="A3:BN3"/>
    <mergeCell ref="A9:D9"/>
    <mergeCell ref="E9:AR9"/>
    <mergeCell ref="AS9:BB9"/>
    <mergeCell ref="BC9:BM9"/>
    <mergeCell ref="S5:BN5"/>
    <mergeCell ref="E8:AR8"/>
    <mergeCell ref="A25:D25"/>
    <mergeCell ref="E25:AR25"/>
    <mergeCell ref="AS25:BB25"/>
    <mergeCell ref="AS11:BB11"/>
    <mergeCell ref="BC11:BM11"/>
    <mergeCell ref="A4:BN4"/>
    <mergeCell ref="BC12:BM12"/>
    <mergeCell ref="A17:D17"/>
    <mergeCell ref="E17:AR17"/>
    <mergeCell ref="AS17:BB17"/>
    <mergeCell ref="AS81:BB81"/>
    <mergeCell ref="BC81:BM81"/>
    <mergeCell ref="E78:AR78"/>
    <mergeCell ref="A18:D18"/>
    <mergeCell ref="E18:AR18"/>
    <mergeCell ref="AS18:BB18"/>
    <mergeCell ref="BC18:BM18"/>
    <mergeCell ref="E61:AR61"/>
    <mergeCell ref="AS61:BB61"/>
    <mergeCell ref="BC61:BM61"/>
    <mergeCell ref="E67:BB67"/>
    <mergeCell ref="A65:D65"/>
    <mergeCell ref="E65:AR65"/>
    <mergeCell ref="AS88:BB88"/>
    <mergeCell ref="BC88:BM88"/>
    <mergeCell ref="E63:AR63"/>
    <mergeCell ref="AS63:BB63"/>
    <mergeCell ref="BC63:BM63"/>
    <mergeCell ref="BC68:BM68"/>
    <mergeCell ref="BC69:BM69"/>
    <mergeCell ref="AS65:BB65"/>
    <mergeCell ref="BC65:BM65"/>
    <mergeCell ref="A66:D66"/>
    <mergeCell ref="E66:AR66"/>
    <mergeCell ref="AS66:BB66"/>
    <mergeCell ref="BC66:BM66"/>
    <mergeCell ref="A70:D70"/>
    <mergeCell ref="E70:AR70"/>
    <mergeCell ref="AS70:BB70"/>
    <mergeCell ref="BC70:BM70"/>
    <mergeCell ref="A67:D67"/>
    <mergeCell ref="BC67:BM67"/>
    <mergeCell ref="A68:D68"/>
    <mergeCell ref="E69:AR69"/>
    <mergeCell ref="AS69:BB69"/>
    <mergeCell ref="E68:AR68"/>
    <mergeCell ref="A71:D71"/>
    <mergeCell ref="E71:AR71"/>
    <mergeCell ref="AS71:BB71"/>
    <mergeCell ref="BC71:BM71"/>
    <mergeCell ref="A72:D72"/>
    <mergeCell ref="E72:AR72"/>
    <mergeCell ref="AS72:BB72"/>
    <mergeCell ref="BC72:BM72"/>
    <mergeCell ref="A73:D73"/>
    <mergeCell ref="E73:AR73"/>
    <mergeCell ref="AS73:BB73"/>
    <mergeCell ref="BC73:BM73"/>
    <mergeCell ref="AS99:BB99"/>
    <mergeCell ref="BC99:BM99"/>
    <mergeCell ref="A76:D76"/>
    <mergeCell ref="E76:AR76"/>
    <mergeCell ref="AS76:BB76"/>
    <mergeCell ref="BC76:BM76"/>
    <mergeCell ref="A100:D100"/>
    <mergeCell ref="E100:AR100"/>
    <mergeCell ref="AS100:BB100"/>
    <mergeCell ref="BC100:BM100"/>
    <mergeCell ref="A77:D77"/>
    <mergeCell ref="E77:AR77"/>
    <mergeCell ref="AS77:BB77"/>
    <mergeCell ref="BC77:BM77"/>
    <mergeCell ref="A99:D99"/>
    <mergeCell ref="E99:AR99"/>
    <mergeCell ref="A74:D74"/>
    <mergeCell ref="E74:AR74"/>
    <mergeCell ref="AS74:BB74"/>
    <mergeCell ref="BC74:BM74"/>
    <mergeCell ref="A75:D75"/>
    <mergeCell ref="E75:AR75"/>
    <mergeCell ref="AS75:BB75"/>
    <mergeCell ref="BC75:BM75"/>
    <mergeCell ref="A101:D101"/>
    <mergeCell ref="E101:AR101"/>
    <mergeCell ref="A104:D104"/>
    <mergeCell ref="E104:AR104"/>
    <mergeCell ref="AS104:BB104"/>
    <mergeCell ref="BC104:BM104"/>
    <mergeCell ref="AS101:BB101"/>
    <mergeCell ref="BC101:BM101"/>
    <mergeCell ref="AS107:BB107"/>
    <mergeCell ref="BC107:BM107"/>
    <mergeCell ref="A105:D105"/>
    <mergeCell ref="E105:AR105"/>
    <mergeCell ref="AS105:BB105"/>
    <mergeCell ref="BC105:BM105"/>
    <mergeCell ref="A106:D106"/>
    <mergeCell ref="E106:AR106"/>
    <mergeCell ref="A114:D114"/>
    <mergeCell ref="E114:AR114"/>
    <mergeCell ref="AS114:BB114"/>
    <mergeCell ref="BC114:BM114"/>
    <mergeCell ref="A110:D110"/>
    <mergeCell ref="E110:AR110"/>
    <mergeCell ref="AS110:BB110"/>
    <mergeCell ref="BC110:BM110"/>
    <mergeCell ref="A119:D119"/>
    <mergeCell ref="E119:AR119"/>
    <mergeCell ref="AS119:BB119"/>
    <mergeCell ref="BC119:BM119"/>
    <mergeCell ref="A115:D115"/>
    <mergeCell ref="E115:AR115"/>
    <mergeCell ref="AS115:BB115"/>
    <mergeCell ref="BC115:BM115"/>
    <mergeCell ref="A117:D117"/>
    <mergeCell ref="E117:AR117"/>
    <mergeCell ref="A121:D121"/>
    <mergeCell ref="E121:AR121"/>
    <mergeCell ref="AS121:BB121"/>
    <mergeCell ref="BC121:BM121"/>
    <mergeCell ref="AS113:BB113"/>
    <mergeCell ref="BC113:BM113"/>
    <mergeCell ref="A120:D120"/>
    <mergeCell ref="E120:AR120"/>
    <mergeCell ref="AS120:BB120"/>
    <mergeCell ref="BC120:BM120"/>
    <mergeCell ref="AS14:BB14"/>
    <mergeCell ref="BC14:BM14"/>
    <mergeCell ref="A108:D108"/>
    <mergeCell ref="E108:AR108"/>
    <mergeCell ref="BC16:BM16"/>
    <mergeCell ref="E62:AR62"/>
    <mergeCell ref="AS62:BB62"/>
    <mergeCell ref="A69:D69"/>
    <mergeCell ref="A107:D107"/>
    <mergeCell ref="E107:AR107"/>
    <mergeCell ref="AS108:BB108"/>
    <mergeCell ref="BC108:BM108"/>
    <mergeCell ref="A113:D113"/>
    <mergeCell ref="E113:AR113"/>
    <mergeCell ref="A118:D118"/>
    <mergeCell ref="E118:AR118"/>
    <mergeCell ref="AS118:BB118"/>
    <mergeCell ref="BC118:BM118"/>
    <mergeCell ref="AS117:BB117"/>
    <mergeCell ref="BC117:BM117"/>
    <mergeCell ref="AS131:BB131"/>
    <mergeCell ref="BC131:BM131"/>
    <mergeCell ref="A127:D127"/>
    <mergeCell ref="E127:AR127"/>
    <mergeCell ref="AS127:BB127"/>
    <mergeCell ref="BC127:BM127"/>
    <mergeCell ref="AS128:BB128"/>
    <mergeCell ref="BC128:BM128"/>
    <mergeCell ref="A129:D129"/>
    <mergeCell ref="E129:AR129"/>
    <mergeCell ref="AS137:BB137"/>
    <mergeCell ref="BC137:BM137"/>
    <mergeCell ref="AS129:BB129"/>
    <mergeCell ref="BC129:BM129"/>
    <mergeCell ref="A135:D135"/>
    <mergeCell ref="E135:AR135"/>
    <mergeCell ref="AS135:BB135"/>
    <mergeCell ref="BC135:BM135"/>
    <mergeCell ref="A131:D131"/>
    <mergeCell ref="E131:AR131"/>
    <mergeCell ref="A139:D139"/>
    <mergeCell ref="E139:AR139"/>
    <mergeCell ref="AS139:BB139"/>
    <mergeCell ref="BC139:BM139"/>
    <mergeCell ref="A136:D136"/>
    <mergeCell ref="E136:AR136"/>
    <mergeCell ref="AS136:BB136"/>
    <mergeCell ref="BC136:BM136"/>
    <mergeCell ref="A137:D137"/>
    <mergeCell ref="E137:AR137"/>
    <mergeCell ref="A16:D16"/>
    <mergeCell ref="E16:AR16"/>
    <mergeCell ref="AS16:BB16"/>
    <mergeCell ref="AS68:BB68"/>
    <mergeCell ref="A149:BN149"/>
    <mergeCell ref="A2:BN2"/>
    <mergeCell ref="A138:D138"/>
    <mergeCell ref="E138:AR138"/>
    <mergeCell ref="AS138:BB138"/>
    <mergeCell ref="BC138:BM138"/>
  </mergeCells>
  <printOptions horizontalCentered="1"/>
  <pageMargins left="0.7874015748031497" right="0.3937007874015748" top="0.5905511811023623" bottom="0.3937007874015748" header="0" footer="0"/>
  <pageSetup horizontalDpi="600" verticalDpi="6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8"/>
  </sheetPr>
  <dimension ref="A1:BN44"/>
  <sheetViews>
    <sheetView view="pageBreakPreview" zoomScaleSheetLayoutView="100" workbookViewId="0" topLeftCell="A16">
      <selection activeCell="BN39" sqref="BN39"/>
    </sheetView>
  </sheetViews>
  <sheetFormatPr defaultColWidth="1.12109375" defaultRowHeight="12.75"/>
  <cols>
    <col min="1" max="2" width="1.12109375" style="10" customWidth="1"/>
    <col min="3" max="3" width="2.00390625" style="10" customWidth="1"/>
    <col min="4" max="16" width="1.12109375" style="10" customWidth="1"/>
    <col min="17" max="17" width="2.375" style="10" customWidth="1"/>
    <col min="18" max="39" width="1.12109375" style="10" customWidth="1"/>
    <col min="40" max="40" width="1.12109375" style="10" hidden="1" customWidth="1"/>
    <col min="41" max="47" width="1.12109375" style="10" customWidth="1"/>
    <col min="48" max="48" width="1.12109375" style="10" hidden="1" customWidth="1"/>
    <col min="49" max="54" width="1.12109375" style="10" customWidth="1"/>
    <col min="55" max="55" width="2.375" style="10" customWidth="1"/>
    <col min="56" max="58" width="1.12109375" style="10" customWidth="1"/>
    <col min="59" max="59" width="0.6171875" style="10" customWidth="1"/>
    <col min="60" max="65" width="1.12109375" style="10" customWidth="1"/>
    <col min="66" max="66" width="17.875" style="10" customWidth="1"/>
    <col min="67" max="16384" width="1.12109375" style="10" customWidth="1"/>
  </cols>
  <sheetData>
    <row r="1" ht="12.75">
      <c r="BN1" s="68" t="s">
        <v>499</v>
      </c>
    </row>
    <row r="2" spans="1:66" ht="20.25" customHeight="1">
      <c r="A2" s="561" t="s">
        <v>676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561"/>
      <c r="AM2" s="561"/>
      <c r="AN2" s="561"/>
      <c r="AO2" s="561"/>
      <c r="AP2" s="561"/>
      <c r="AQ2" s="561"/>
      <c r="AR2" s="561"/>
      <c r="AS2" s="561"/>
      <c r="AT2" s="561"/>
      <c r="AU2" s="561"/>
      <c r="AV2" s="561"/>
      <c r="AW2" s="561"/>
      <c r="AX2" s="561"/>
      <c r="AY2" s="561"/>
      <c r="AZ2" s="561"/>
      <c r="BA2" s="561"/>
      <c r="BB2" s="561"/>
      <c r="BC2" s="561"/>
      <c r="BD2" s="561"/>
      <c r="BE2" s="561"/>
      <c r="BF2" s="561"/>
      <c r="BG2" s="561"/>
      <c r="BH2" s="561"/>
      <c r="BI2" s="561"/>
      <c r="BJ2" s="561"/>
      <c r="BK2" s="561"/>
      <c r="BL2" s="561"/>
      <c r="BM2" s="561"/>
      <c r="BN2" s="561"/>
    </row>
    <row r="3" spans="1:66" s="6" customFormat="1" ht="33.75" customHeight="1">
      <c r="A3" s="561" t="s">
        <v>677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1"/>
      <c r="AC3" s="561"/>
      <c r="AD3" s="561"/>
      <c r="AE3" s="561"/>
      <c r="AF3" s="561"/>
      <c r="AG3" s="561"/>
      <c r="AH3" s="561"/>
      <c r="AI3" s="561"/>
      <c r="AJ3" s="561"/>
      <c r="AK3" s="561"/>
      <c r="AL3" s="561"/>
      <c r="AM3" s="561"/>
      <c r="AN3" s="561"/>
      <c r="AO3" s="561"/>
      <c r="AP3" s="561"/>
      <c r="AQ3" s="561"/>
      <c r="AR3" s="561"/>
      <c r="AS3" s="561"/>
      <c r="AT3" s="561"/>
      <c r="AU3" s="561"/>
      <c r="AV3" s="561"/>
      <c r="AW3" s="561"/>
      <c r="AX3" s="561"/>
      <c r="AY3" s="561"/>
      <c r="AZ3" s="561"/>
      <c r="BA3" s="561"/>
      <c r="BB3" s="561"/>
      <c r="BC3" s="561"/>
      <c r="BD3" s="561"/>
      <c r="BE3" s="561"/>
      <c r="BF3" s="561"/>
      <c r="BG3" s="561"/>
      <c r="BH3" s="561"/>
      <c r="BI3" s="561"/>
      <c r="BJ3" s="561"/>
      <c r="BK3" s="561"/>
      <c r="BL3" s="561"/>
      <c r="BM3" s="561"/>
      <c r="BN3" s="561"/>
    </row>
    <row r="4" spans="1:66" s="6" customFormat="1" ht="11.2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</row>
    <row r="5" spans="1:66" s="6" customFormat="1" ht="15" customHeight="1">
      <c r="A5" s="6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780" t="s">
        <v>73</v>
      </c>
      <c r="T5" s="780"/>
      <c r="U5" s="780"/>
      <c r="V5" s="780"/>
      <c r="W5" s="780"/>
      <c r="X5" s="780"/>
      <c r="Y5" s="780"/>
      <c r="Z5" s="780"/>
      <c r="AA5" s="780"/>
      <c r="AB5" s="780"/>
      <c r="AC5" s="780"/>
      <c r="AD5" s="780"/>
      <c r="AE5" s="780"/>
      <c r="AF5" s="780"/>
      <c r="AG5" s="780"/>
      <c r="AH5" s="780"/>
      <c r="AI5" s="780"/>
      <c r="AJ5" s="780"/>
      <c r="AK5" s="780"/>
      <c r="AL5" s="780"/>
      <c r="AM5" s="780"/>
      <c r="AN5" s="780"/>
      <c r="AO5" s="780"/>
      <c r="AP5" s="780"/>
      <c r="AQ5" s="780"/>
      <c r="AR5" s="780"/>
      <c r="AS5" s="780"/>
      <c r="AT5" s="780"/>
      <c r="AU5" s="780"/>
      <c r="AV5" s="780"/>
      <c r="AW5" s="780"/>
      <c r="AX5" s="780"/>
      <c r="AY5" s="780"/>
      <c r="AZ5" s="780"/>
      <c r="BA5" s="780"/>
      <c r="BB5" s="780"/>
      <c r="BC5" s="780"/>
      <c r="BD5" s="780"/>
      <c r="BE5" s="780"/>
      <c r="BF5" s="780"/>
      <c r="BG5" s="780"/>
      <c r="BH5" s="780"/>
      <c r="BI5" s="780"/>
      <c r="BJ5" s="780"/>
      <c r="BK5" s="780"/>
      <c r="BL5" s="780"/>
      <c r="BM5" s="780"/>
      <c r="BN5" s="780"/>
    </row>
    <row r="6" spans="1:66" s="6" customFormat="1" ht="12" customHeight="1">
      <c r="A6" s="6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62" t="s">
        <v>74</v>
      </c>
      <c r="AI6" s="562"/>
      <c r="AJ6" s="562"/>
      <c r="AK6" s="562"/>
      <c r="AL6" s="562"/>
      <c r="AM6" s="562"/>
      <c r="AN6" s="562"/>
      <c r="AO6" s="562"/>
      <c r="AP6" s="562"/>
      <c r="AQ6" s="562"/>
      <c r="AR6" s="562"/>
      <c r="AS6" s="562"/>
      <c r="AT6" s="562"/>
      <c r="AU6" s="562"/>
      <c r="AV6" s="562"/>
      <c r="AW6" s="562"/>
      <c r="AX6" s="562"/>
      <c r="AY6" s="562"/>
      <c r="AZ6" s="562"/>
      <c r="BA6" s="562"/>
      <c r="BB6" s="562"/>
      <c r="BC6" s="562"/>
      <c r="BD6" s="562"/>
      <c r="BE6" s="562"/>
      <c r="BF6" s="562"/>
      <c r="BG6" s="562"/>
      <c r="BH6" s="562"/>
      <c r="BI6" s="562"/>
      <c r="BJ6" s="562"/>
      <c r="BK6" s="562"/>
      <c r="BL6" s="562"/>
      <c r="BM6" s="562"/>
      <c r="BN6" s="562"/>
    </row>
    <row r="7" spans="1:66" s="9" customFormat="1" ht="9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</row>
    <row r="8" spans="1:66" ht="12.75">
      <c r="A8" s="461" t="s">
        <v>4</v>
      </c>
      <c r="B8" s="462"/>
      <c r="C8" s="462"/>
      <c r="D8" s="463"/>
      <c r="E8" s="461" t="s">
        <v>9</v>
      </c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462"/>
      <c r="U8" s="462"/>
      <c r="V8" s="462"/>
      <c r="W8" s="462"/>
      <c r="X8" s="462"/>
      <c r="Y8" s="462"/>
      <c r="Z8" s="462"/>
      <c r="AA8" s="462"/>
      <c r="AB8" s="462"/>
      <c r="AC8" s="462"/>
      <c r="AD8" s="462"/>
      <c r="AE8" s="462"/>
      <c r="AF8" s="462"/>
      <c r="AG8" s="462"/>
      <c r="AH8" s="462"/>
      <c r="AI8" s="462"/>
      <c r="AJ8" s="462"/>
      <c r="AK8" s="462"/>
      <c r="AL8" s="462"/>
      <c r="AM8" s="462"/>
      <c r="AN8" s="462"/>
      <c r="AO8" s="462"/>
      <c r="AP8" s="462"/>
      <c r="AQ8" s="462"/>
      <c r="AR8" s="463"/>
      <c r="AS8" s="583" t="s">
        <v>12</v>
      </c>
      <c r="AT8" s="584"/>
      <c r="AU8" s="584"/>
      <c r="AV8" s="584"/>
      <c r="AW8" s="584"/>
      <c r="AX8" s="584"/>
      <c r="AY8" s="584"/>
      <c r="AZ8" s="584"/>
      <c r="BA8" s="584"/>
      <c r="BB8" s="585"/>
      <c r="BC8" s="461" t="s">
        <v>59</v>
      </c>
      <c r="BD8" s="462"/>
      <c r="BE8" s="462"/>
      <c r="BF8" s="462"/>
      <c r="BG8" s="462"/>
      <c r="BH8" s="462"/>
      <c r="BI8" s="462"/>
      <c r="BJ8" s="462"/>
      <c r="BK8" s="462"/>
      <c r="BL8" s="462"/>
      <c r="BM8" s="463"/>
      <c r="BN8" s="101" t="s">
        <v>15</v>
      </c>
    </row>
    <row r="9" spans="1:66" ht="12.75">
      <c r="A9" s="577" t="s">
        <v>5</v>
      </c>
      <c r="B9" s="578"/>
      <c r="C9" s="578"/>
      <c r="D9" s="579"/>
      <c r="E9" s="577"/>
      <c r="F9" s="578"/>
      <c r="G9" s="578"/>
      <c r="H9" s="578"/>
      <c r="I9" s="578"/>
      <c r="J9" s="578"/>
      <c r="K9" s="578"/>
      <c r="L9" s="578"/>
      <c r="M9" s="578"/>
      <c r="N9" s="578"/>
      <c r="O9" s="578"/>
      <c r="P9" s="578"/>
      <c r="Q9" s="578"/>
      <c r="R9" s="578"/>
      <c r="S9" s="578"/>
      <c r="T9" s="578"/>
      <c r="U9" s="578"/>
      <c r="V9" s="578"/>
      <c r="W9" s="578"/>
      <c r="X9" s="578"/>
      <c r="Y9" s="578"/>
      <c r="Z9" s="578"/>
      <c r="AA9" s="578"/>
      <c r="AB9" s="578"/>
      <c r="AC9" s="578"/>
      <c r="AD9" s="578"/>
      <c r="AE9" s="578"/>
      <c r="AF9" s="578"/>
      <c r="AG9" s="578"/>
      <c r="AH9" s="578"/>
      <c r="AI9" s="578"/>
      <c r="AJ9" s="578"/>
      <c r="AK9" s="578"/>
      <c r="AL9" s="578"/>
      <c r="AM9" s="578"/>
      <c r="AN9" s="578"/>
      <c r="AO9" s="578"/>
      <c r="AP9" s="578"/>
      <c r="AQ9" s="578"/>
      <c r="AR9" s="579"/>
      <c r="AS9" s="586"/>
      <c r="AT9" s="587"/>
      <c r="AU9" s="587"/>
      <c r="AV9" s="587"/>
      <c r="AW9" s="587"/>
      <c r="AX9" s="587"/>
      <c r="AY9" s="587"/>
      <c r="AZ9" s="587"/>
      <c r="BA9" s="587"/>
      <c r="BB9" s="588"/>
      <c r="BC9" s="577" t="s">
        <v>60</v>
      </c>
      <c r="BD9" s="578"/>
      <c r="BE9" s="578"/>
      <c r="BF9" s="578"/>
      <c r="BG9" s="578"/>
      <c r="BH9" s="578"/>
      <c r="BI9" s="578"/>
      <c r="BJ9" s="578"/>
      <c r="BK9" s="578"/>
      <c r="BL9" s="578"/>
      <c r="BM9" s="579"/>
      <c r="BN9" s="102" t="s">
        <v>66</v>
      </c>
    </row>
    <row r="10" spans="1:66" ht="12.75">
      <c r="A10" s="577"/>
      <c r="B10" s="578"/>
      <c r="C10" s="578"/>
      <c r="D10" s="579"/>
      <c r="E10" s="577"/>
      <c r="F10" s="578"/>
      <c r="G10" s="578"/>
      <c r="H10" s="578"/>
      <c r="I10" s="578"/>
      <c r="J10" s="578"/>
      <c r="K10" s="578"/>
      <c r="L10" s="578"/>
      <c r="M10" s="578"/>
      <c r="N10" s="578"/>
      <c r="O10" s="578"/>
      <c r="P10" s="578"/>
      <c r="Q10" s="578"/>
      <c r="R10" s="578"/>
      <c r="S10" s="578"/>
      <c r="T10" s="578"/>
      <c r="U10" s="578"/>
      <c r="V10" s="578"/>
      <c r="W10" s="578"/>
      <c r="X10" s="578"/>
      <c r="Y10" s="578"/>
      <c r="Z10" s="578"/>
      <c r="AA10" s="578"/>
      <c r="AB10" s="578"/>
      <c r="AC10" s="578"/>
      <c r="AD10" s="578"/>
      <c r="AE10" s="578"/>
      <c r="AF10" s="578"/>
      <c r="AG10" s="578"/>
      <c r="AH10" s="578"/>
      <c r="AI10" s="578"/>
      <c r="AJ10" s="578"/>
      <c r="AK10" s="578"/>
      <c r="AL10" s="578"/>
      <c r="AM10" s="578"/>
      <c r="AN10" s="578"/>
      <c r="AO10" s="578"/>
      <c r="AP10" s="578"/>
      <c r="AQ10" s="578"/>
      <c r="AR10" s="579"/>
      <c r="AS10" s="589"/>
      <c r="AT10" s="590"/>
      <c r="AU10" s="590"/>
      <c r="AV10" s="590"/>
      <c r="AW10" s="590"/>
      <c r="AX10" s="590"/>
      <c r="AY10" s="590"/>
      <c r="AZ10" s="590"/>
      <c r="BA10" s="590"/>
      <c r="BB10" s="591"/>
      <c r="BC10" s="577" t="s">
        <v>11</v>
      </c>
      <c r="BD10" s="578"/>
      <c r="BE10" s="578"/>
      <c r="BF10" s="578"/>
      <c r="BG10" s="578"/>
      <c r="BH10" s="578"/>
      <c r="BI10" s="578"/>
      <c r="BJ10" s="578"/>
      <c r="BK10" s="578"/>
      <c r="BL10" s="578"/>
      <c r="BM10" s="579"/>
      <c r="BN10" s="102"/>
    </row>
    <row r="11" spans="1:66" ht="12.75">
      <c r="A11" s="553">
        <v>1</v>
      </c>
      <c r="B11" s="554"/>
      <c r="C11" s="554"/>
      <c r="D11" s="555"/>
      <c r="E11" s="553">
        <v>2</v>
      </c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4"/>
      <c r="AC11" s="554"/>
      <c r="AD11" s="554"/>
      <c r="AE11" s="554"/>
      <c r="AF11" s="554"/>
      <c r="AG11" s="554"/>
      <c r="AH11" s="554"/>
      <c r="AI11" s="554"/>
      <c r="AJ11" s="554"/>
      <c r="AK11" s="554"/>
      <c r="AL11" s="554"/>
      <c r="AM11" s="554"/>
      <c r="AN11" s="554"/>
      <c r="AO11" s="554"/>
      <c r="AP11" s="554"/>
      <c r="AQ11" s="554"/>
      <c r="AR11" s="555"/>
      <c r="AS11" s="553">
        <v>3</v>
      </c>
      <c r="AT11" s="554"/>
      <c r="AU11" s="554"/>
      <c r="AV11" s="554"/>
      <c r="AW11" s="554"/>
      <c r="AX11" s="554"/>
      <c r="AY11" s="554"/>
      <c r="AZ11" s="554"/>
      <c r="BA11" s="554"/>
      <c r="BB11" s="555"/>
      <c r="BC11" s="553">
        <v>4</v>
      </c>
      <c r="BD11" s="554"/>
      <c r="BE11" s="554"/>
      <c r="BF11" s="554"/>
      <c r="BG11" s="554"/>
      <c r="BH11" s="554"/>
      <c r="BI11" s="554"/>
      <c r="BJ11" s="554"/>
      <c r="BK11" s="554"/>
      <c r="BL11" s="554"/>
      <c r="BM11" s="555"/>
      <c r="BN11" s="69">
        <v>5</v>
      </c>
    </row>
    <row r="12" spans="1:66" s="60" customFormat="1" ht="15.75">
      <c r="A12" s="606"/>
      <c r="B12" s="545"/>
      <c r="C12" s="545"/>
      <c r="D12" s="607"/>
      <c r="E12" s="601" t="s">
        <v>567</v>
      </c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2"/>
      <c r="R12" s="562"/>
      <c r="S12" s="562"/>
      <c r="T12" s="562"/>
      <c r="U12" s="562"/>
      <c r="V12" s="562"/>
      <c r="W12" s="562"/>
      <c r="X12" s="562"/>
      <c r="Y12" s="562"/>
      <c r="Z12" s="562"/>
      <c r="AA12" s="562"/>
      <c r="AB12" s="562"/>
      <c r="AC12" s="562"/>
      <c r="AD12" s="562"/>
      <c r="AE12" s="562"/>
      <c r="AF12" s="562"/>
      <c r="AG12" s="562"/>
      <c r="AH12" s="562"/>
      <c r="AI12" s="562"/>
      <c r="AJ12" s="562"/>
      <c r="AK12" s="562"/>
      <c r="AL12" s="562"/>
      <c r="AM12" s="562"/>
      <c r="AN12" s="562"/>
      <c r="AO12" s="562"/>
      <c r="AP12" s="562"/>
      <c r="AQ12" s="562"/>
      <c r="AR12" s="602"/>
      <c r="AS12" s="606"/>
      <c r="AT12" s="545"/>
      <c r="AU12" s="545"/>
      <c r="AV12" s="545"/>
      <c r="AW12" s="545"/>
      <c r="AX12" s="545"/>
      <c r="AY12" s="545"/>
      <c r="AZ12" s="545"/>
      <c r="BA12" s="545"/>
      <c r="BB12" s="607"/>
      <c r="BC12" s="817"/>
      <c r="BD12" s="896"/>
      <c r="BE12" s="896"/>
      <c r="BF12" s="896"/>
      <c r="BG12" s="896"/>
      <c r="BH12" s="896"/>
      <c r="BI12" s="896"/>
      <c r="BJ12" s="896"/>
      <c r="BK12" s="896"/>
      <c r="BL12" s="896"/>
      <c r="BM12" s="818"/>
      <c r="BN12" s="105">
        <f>SUM(BN13:BN39)</f>
        <v>21996</v>
      </c>
    </row>
    <row r="13" spans="1:66" ht="15.75">
      <c r="A13" s="592">
        <v>1</v>
      </c>
      <c r="B13" s="593"/>
      <c r="C13" s="593"/>
      <c r="D13" s="594"/>
      <c r="E13" s="790" t="s">
        <v>391</v>
      </c>
      <c r="F13" s="791"/>
      <c r="G13" s="791"/>
      <c r="H13" s="791"/>
      <c r="I13" s="791"/>
      <c r="J13" s="791"/>
      <c r="K13" s="791"/>
      <c r="L13" s="791"/>
      <c r="M13" s="791"/>
      <c r="N13" s="791"/>
      <c r="O13" s="791"/>
      <c r="P13" s="791"/>
      <c r="Q13" s="791"/>
      <c r="R13" s="791"/>
      <c r="S13" s="791"/>
      <c r="T13" s="791"/>
      <c r="U13" s="791"/>
      <c r="V13" s="791"/>
      <c r="W13" s="791"/>
      <c r="X13" s="791"/>
      <c r="Y13" s="791"/>
      <c r="Z13" s="791"/>
      <c r="AA13" s="791"/>
      <c r="AB13" s="791"/>
      <c r="AC13" s="791"/>
      <c r="AD13" s="791"/>
      <c r="AE13" s="791"/>
      <c r="AF13" s="791"/>
      <c r="AG13" s="791"/>
      <c r="AH13" s="791"/>
      <c r="AI13" s="791"/>
      <c r="AJ13" s="791"/>
      <c r="AK13" s="791"/>
      <c r="AL13" s="791"/>
      <c r="AM13" s="791"/>
      <c r="AN13" s="791"/>
      <c r="AO13" s="791"/>
      <c r="AP13" s="791"/>
      <c r="AQ13" s="791"/>
      <c r="AR13" s="792"/>
      <c r="AS13" s="887">
        <v>1</v>
      </c>
      <c r="AT13" s="888"/>
      <c r="AU13" s="888"/>
      <c r="AV13" s="888"/>
      <c r="AW13" s="888"/>
      <c r="AX13" s="888"/>
      <c r="AY13" s="888"/>
      <c r="AZ13" s="888"/>
      <c r="BA13" s="888"/>
      <c r="BB13" s="889"/>
      <c r="BC13" s="1046">
        <v>54</v>
      </c>
      <c r="BD13" s="1047"/>
      <c r="BE13" s="1047"/>
      <c r="BF13" s="1047"/>
      <c r="BG13" s="1047"/>
      <c r="BH13" s="1047"/>
      <c r="BI13" s="1047"/>
      <c r="BJ13" s="1047"/>
      <c r="BK13" s="1047"/>
      <c r="BL13" s="1047"/>
      <c r="BM13" s="1048"/>
      <c r="BN13" s="203">
        <f>AS13*BC13</f>
        <v>54</v>
      </c>
    </row>
    <row r="14" spans="1:66" ht="15.75">
      <c r="A14" s="592">
        <v>2</v>
      </c>
      <c r="B14" s="593"/>
      <c r="C14" s="593"/>
      <c r="D14" s="594"/>
      <c r="E14" s="790" t="s">
        <v>392</v>
      </c>
      <c r="F14" s="791"/>
      <c r="G14" s="791"/>
      <c r="H14" s="791"/>
      <c r="I14" s="791"/>
      <c r="J14" s="791"/>
      <c r="K14" s="791"/>
      <c r="L14" s="791"/>
      <c r="M14" s="791"/>
      <c r="N14" s="791"/>
      <c r="O14" s="791"/>
      <c r="P14" s="791"/>
      <c r="Q14" s="791"/>
      <c r="R14" s="791"/>
      <c r="S14" s="791"/>
      <c r="T14" s="791"/>
      <c r="U14" s="791"/>
      <c r="V14" s="791"/>
      <c r="W14" s="791"/>
      <c r="X14" s="791"/>
      <c r="Y14" s="791"/>
      <c r="Z14" s="791"/>
      <c r="AA14" s="791"/>
      <c r="AB14" s="791"/>
      <c r="AC14" s="791"/>
      <c r="AD14" s="791"/>
      <c r="AE14" s="791"/>
      <c r="AF14" s="791"/>
      <c r="AG14" s="791"/>
      <c r="AH14" s="791"/>
      <c r="AI14" s="791"/>
      <c r="AJ14" s="791"/>
      <c r="AK14" s="791"/>
      <c r="AL14" s="791"/>
      <c r="AM14" s="791"/>
      <c r="AN14" s="791"/>
      <c r="AO14" s="791"/>
      <c r="AP14" s="791"/>
      <c r="AQ14" s="791"/>
      <c r="AR14" s="792"/>
      <c r="AS14" s="887">
        <v>1</v>
      </c>
      <c r="AT14" s="888"/>
      <c r="AU14" s="888"/>
      <c r="AV14" s="888"/>
      <c r="AW14" s="888"/>
      <c r="AX14" s="888"/>
      <c r="AY14" s="888"/>
      <c r="AZ14" s="888"/>
      <c r="BA14" s="888"/>
      <c r="BB14" s="889"/>
      <c r="BC14" s="1046">
        <v>20</v>
      </c>
      <c r="BD14" s="1047"/>
      <c r="BE14" s="1047"/>
      <c r="BF14" s="1047"/>
      <c r="BG14" s="1047"/>
      <c r="BH14" s="1047"/>
      <c r="BI14" s="1047"/>
      <c r="BJ14" s="1047"/>
      <c r="BK14" s="1047"/>
      <c r="BL14" s="1047"/>
      <c r="BM14" s="1048"/>
      <c r="BN14" s="203">
        <f>AS14*BC14</f>
        <v>20</v>
      </c>
    </row>
    <row r="15" spans="1:66" ht="15.75">
      <c r="A15" s="592">
        <v>3</v>
      </c>
      <c r="B15" s="593"/>
      <c r="C15" s="593"/>
      <c r="D15" s="594"/>
      <c r="E15" s="790" t="s">
        <v>393</v>
      </c>
      <c r="F15" s="791"/>
      <c r="G15" s="791"/>
      <c r="H15" s="791"/>
      <c r="I15" s="791"/>
      <c r="J15" s="791"/>
      <c r="K15" s="791"/>
      <c r="L15" s="791"/>
      <c r="M15" s="791"/>
      <c r="N15" s="791"/>
      <c r="O15" s="791"/>
      <c r="P15" s="791"/>
      <c r="Q15" s="791"/>
      <c r="R15" s="791"/>
      <c r="S15" s="791"/>
      <c r="T15" s="791"/>
      <c r="U15" s="791"/>
      <c r="V15" s="791"/>
      <c r="W15" s="791"/>
      <c r="X15" s="791"/>
      <c r="Y15" s="791"/>
      <c r="Z15" s="791"/>
      <c r="AA15" s="791"/>
      <c r="AB15" s="791"/>
      <c r="AC15" s="791"/>
      <c r="AD15" s="791"/>
      <c r="AE15" s="791"/>
      <c r="AF15" s="791"/>
      <c r="AG15" s="791"/>
      <c r="AH15" s="791"/>
      <c r="AI15" s="791"/>
      <c r="AJ15" s="791"/>
      <c r="AK15" s="791"/>
      <c r="AL15" s="791"/>
      <c r="AM15" s="791"/>
      <c r="AN15" s="791"/>
      <c r="AO15" s="791"/>
      <c r="AP15" s="791"/>
      <c r="AQ15" s="791"/>
      <c r="AR15" s="792"/>
      <c r="AS15" s="887">
        <v>1</v>
      </c>
      <c r="AT15" s="888"/>
      <c r="AU15" s="888"/>
      <c r="AV15" s="888"/>
      <c r="AW15" s="888"/>
      <c r="AX15" s="888"/>
      <c r="AY15" s="888"/>
      <c r="AZ15" s="888"/>
      <c r="BA15" s="888"/>
      <c r="BB15" s="889"/>
      <c r="BC15" s="1046">
        <v>50</v>
      </c>
      <c r="BD15" s="1047"/>
      <c r="BE15" s="1047"/>
      <c r="BF15" s="1047"/>
      <c r="BG15" s="1047"/>
      <c r="BH15" s="1047"/>
      <c r="BI15" s="1047"/>
      <c r="BJ15" s="1047"/>
      <c r="BK15" s="1047"/>
      <c r="BL15" s="1047"/>
      <c r="BM15" s="1048"/>
      <c r="BN15" s="203">
        <f>AS15*BC15</f>
        <v>50</v>
      </c>
    </row>
    <row r="16" spans="1:66" ht="15.75">
      <c r="A16" s="592">
        <v>4</v>
      </c>
      <c r="B16" s="593"/>
      <c r="C16" s="593"/>
      <c r="D16" s="594"/>
      <c r="E16" s="790" t="s">
        <v>394</v>
      </c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791"/>
      <c r="AJ16" s="791"/>
      <c r="AK16" s="791"/>
      <c r="AL16" s="791"/>
      <c r="AM16" s="791"/>
      <c r="AN16" s="791"/>
      <c r="AO16" s="791"/>
      <c r="AP16" s="791"/>
      <c r="AQ16" s="791"/>
      <c r="AR16" s="792"/>
      <c r="AS16" s="887">
        <v>1</v>
      </c>
      <c r="AT16" s="888"/>
      <c r="AU16" s="888"/>
      <c r="AV16" s="888"/>
      <c r="AW16" s="888"/>
      <c r="AX16" s="888"/>
      <c r="AY16" s="888"/>
      <c r="AZ16" s="888"/>
      <c r="BA16" s="888"/>
      <c r="BB16" s="889"/>
      <c r="BC16" s="1046">
        <v>40</v>
      </c>
      <c r="BD16" s="1047"/>
      <c r="BE16" s="1047"/>
      <c r="BF16" s="1047"/>
      <c r="BG16" s="1047"/>
      <c r="BH16" s="1047"/>
      <c r="BI16" s="1047"/>
      <c r="BJ16" s="1047"/>
      <c r="BK16" s="1047"/>
      <c r="BL16" s="1047"/>
      <c r="BM16" s="1048"/>
      <c r="BN16" s="203">
        <f aca="true" t="shared" si="0" ref="BN16:BN34">AS16*BC16</f>
        <v>40</v>
      </c>
    </row>
    <row r="17" spans="1:66" ht="15.75">
      <c r="A17" s="592">
        <v>5</v>
      </c>
      <c r="B17" s="593"/>
      <c r="C17" s="593"/>
      <c r="D17" s="594"/>
      <c r="E17" s="790" t="s">
        <v>395</v>
      </c>
      <c r="F17" s="791"/>
      <c r="G17" s="791"/>
      <c r="H17" s="791"/>
      <c r="I17" s="791"/>
      <c r="J17" s="791"/>
      <c r="K17" s="791"/>
      <c r="L17" s="791"/>
      <c r="M17" s="791"/>
      <c r="N17" s="791"/>
      <c r="O17" s="791"/>
      <c r="P17" s="791"/>
      <c r="Q17" s="791"/>
      <c r="R17" s="791"/>
      <c r="S17" s="791"/>
      <c r="T17" s="791"/>
      <c r="U17" s="791"/>
      <c r="V17" s="791"/>
      <c r="W17" s="791"/>
      <c r="X17" s="791"/>
      <c r="Y17" s="791"/>
      <c r="Z17" s="791"/>
      <c r="AA17" s="791"/>
      <c r="AB17" s="791"/>
      <c r="AC17" s="791"/>
      <c r="AD17" s="791"/>
      <c r="AE17" s="791"/>
      <c r="AF17" s="791"/>
      <c r="AG17" s="791"/>
      <c r="AH17" s="791"/>
      <c r="AI17" s="791"/>
      <c r="AJ17" s="791"/>
      <c r="AK17" s="791"/>
      <c r="AL17" s="791"/>
      <c r="AM17" s="791"/>
      <c r="AN17" s="791"/>
      <c r="AO17" s="791"/>
      <c r="AP17" s="791"/>
      <c r="AQ17" s="791"/>
      <c r="AR17" s="792"/>
      <c r="AS17" s="887">
        <v>1</v>
      </c>
      <c r="AT17" s="888"/>
      <c r="AU17" s="888"/>
      <c r="AV17" s="888"/>
      <c r="AW17" s="888"/>
      <c r="AX17" s="888"/>
      <c r="AY17" s="888"/>
      <c r="AZ17" s="888"/>
      <c r="BA17" s="888"/>
      <c r="BB17" s="889"/>
      <c r="BC17" s="1046">
        <v>100</v>
      </c>
      <c r="BD17" s="1047"/>
      <c r="BE17" s="1047"/>
      <c r="BF17" s="1047"/>
      <c r="BG17" s="1047"/>
      <c r="BH17" s="1047"/>
      <c r="BI17" s="1047"/>
      <c r="BJ17" s="1047"/>
      <c r="BK17" s="1047"/>
      <c r="BL17" s="1047"/>
      <c r="BM17" s="1048"/>
      <c r="BN17" s="203">
        <f t="shared" si="0"/>
        <v>100</v>
      </c>
    </row>
    <row r="18" spans="1:66" ht="15.75">
      <c r="A18" s="592">
        <v>6</v>
      </c>
      <c r="B18" s="593"/>
      <c r="C18" s="593"/>
      <c r="D18" s="594"/>
      <c r="E18" s="790" t="s">
        <v>396</v>
      </c>
      <c r="F18" s="791"/>
      <c r="G18" s="791"/>
      <c r="H18" s="791"/>
      <c r="I18" s="791"/>
      <c r="J18" s="791"/>
      <c r="K18" s="791"/>
      <c r="L18" s="791"/>
      <c r="M18" s="791"/>
      <c r="N18" s="791"/>
      <c r="O18" s="791"/>
      <c r="P18" s="791"/>
      <c r="Q18" s="791"/>
      <c r="R18" s="791"/>
      <c r="S18" s="791"/>
      <c r="T18" s="791"/>
      <c r="U18" s="791"/>
      <c r="V18" s="791"/>
      <c r="W18" s="791"/>
      <c r="X18" s="791"/>
      <c r="Y18" s="791"/>
      <c r="Z18" s="791"/>
      <c r="AA18" s="791"/>
      <c r="AB18" s="791"/>
      <c r="AC18" s="791"/>
      <c r="AD18" s="791"/>
      <c r="AE18" s="791"/>
      <c r="AF18" s="791"/>
      <c r="AG18" s="791"/>
      <c r="AH18" s="791"/>
      <c r="AI18" s="791"/>
      <c r="AJ18" s="791"/>
      <c r="AK18" s="791"/>
      <c r="AL18" s="791"/>
      <c r="AM18" s="791"/>
      <c r="AN18" s="791"/>
      <c r="AO18" s="791"/>
      <c r="AP18" s="791"/>
      <c r="AQ18" s="791"/>
      <c r="AR18" s="792"/>
      <c r="AS18" s="887">
        <v>1</v>
      </c>
      <c r="AT18" s="888"/>
      <c r="AU18" s="888"/>
      <c r="AV18" s="888"/>
      <c r="AW18" s="888"/>
      <c r="AX18" s="888"/>
      <c r="AY18" s="888"/>
      <c r="AZ18" s="888"/>
      <c r="BA18" s="888"/>
      <c r="BB18" s="889"/>
      <c r="BC18" s="1046">
        <v>40</v>
      </c>
      <c r="BD18" s="1047"/>
      <c r="BE18" s="1047"/>
      <c r="BF18" s="1047"/>
      <c r="BG18" s="1047"/>
      <c r="BH18" s="1047"/>
      <c r="BI18" s="1047"/>
      <c r="BJ18" s="1047"/>
      <c r="BK18" s="1047"/>
      <c r="BL18" s="1047"/>
      <c r="BM18" s="1048"/>
      <c r="BN18" s="203">
        <f t="shared" si="0"/>
        <v>40</v>
      </c>
    </row>
    <row r="19" spans="1:66" ht="15.75">
      <c r="A19" s="592">
        <v>7</v>
      </c>
      <c r="B19" s="593"/>
      <c r="C19" s="593"/>
      <c r="D19" s="594"/>
      <c r="E19" s="790" t="s">
        <v>397</v>
      </c>
      <c r="F19" s="791"/>
      <c r="G19" s="791"/>
      <c r="H19" s="791"/>
      <c r="I19" s="791"/>
      <c r="J19" s="791"/>
      <c r="K19" s="791"/>
      <c r="L19" s="791"/>
      <c r="M19" s="791"/>
      <c r="N19" s="791"/>
      <c r="O19" s="791"/>
      <c r="P19" s="791"/>
      <c r="Q19" s="791"/>
      <c r="R19" s="791"/>
      <c r="S19" s="791"/>
      <c r="T19" s="791"/>
      <c r="U19" s="791"/>
      <c r="V19" s="791"/>
      <c r="W19" s="791"/>
      <c r="X19" s="791"/>
      <c r="Y19" s="791"/>
      <c r="Z19" s="791"/>
      <c r="AA19" s="791"/>
      <c r="AB19" s="791"/>
      <c r="AC19" s="791"/>
      <c r="AD19" s="791"/>
      <c r="AE19" s="791"/>
      <c r="AF19" s="791"/>
      <c r="AG19" s="791"/>
      <c r="AH19" s="791"/>
      <c r="AI19" s="791"/>
      <c r="AJ19" s="791"/>
      <c r="AK19" s="791"/>
      <c r="AL19" s="791"/>
      <c r="AM19" s="791"/>
      <c r="AN19" s="791"/>
      <c r="AO19" s="791"/>
      <c r="AP19" s="791"/>
      <c r="AQ19" s="791"/>
      <c r="AR19" s="792"/>
      <c r="AS19" s="887">
        <v>1</v>
      </c>
      <c r="AT19" s="888"/>
      <c r="AU19" s="888"/>
      <c r="AV19" s="888"/>
      <c r="AW19" s="888"/>
      <c r="AX19" s="888"/>
      <c r="AY19" s="888"/>
      <c r="AZ19" s="888"/>
      <c r="BA19" s="888"/>
      <c r="BB19" s="889"/>
      <c r="BC19" s="1046">
        <v>20</v>
      </c>
      <c r="BD19" s="1047"/>
      <c r="BE19" s="1047"/>
      <c r="BF19" s="1047"/>
      <c r="BG19" s="1047"/>
      <c r="BH19" s="1047"/>
      <c r="BI19" s="1047"/>
      <c r="BJ19" s="1047"/>
      <c r="BK19" s="1047"/>
      <c r="BL19" s="1047"/>
      <c r="BM19" s="1048"/>
      <c r="BN19" s="203">
        <f t="shared" si="0"/>
        <v>20</v>
      </c>
    </row>
    <row r="20" spans="1:66" ht="15.75">
      <c r="A20" s="592">
        <v>8</v>
      </c>
      <c r="B20" s="593"/>
      <c r="C20" s="593"/>
      <c r="D20" s="594"/>
      <c r="E20" s="790" t="s">
        <v>398</v>
      </c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791"/>
      <c r="AI20" s="791"/>
      <c r="AJ20" s="791"/>
      <c r="AK20" s="791"/>
      <c r="AL20" s="791"/>
      <c r="AM20" s="791"/>
      <c r="AN20" s="791"/>
      <c r="AO20" s="791"/>
      <c r="AP20" s="791"/>
      <c r="AQ20" s="791"/>
      <c r="AR20" s="792"/>
      <c r="AS20" s="887">
        <v>1</v>
      </c>
      <c r="AT20" s="888"/>
      <c r="AU20" s="888"/>
      <c r="AV20" s="888"/>
      <c r="AW20" s="888"/>
      <c r="AX20" s="888"/>
      <c r="AY20" s="888"/>
      <c r="AZ20" s="888"/>
      <c r="BA20" s="888"/>
      <c r="BB20" s="889"/>
      <c r="BC20" s="1046">
        <v>30</v>
      </c>
      <c r="BD20" s="1047"/>
      <c r="BE20" s="1047"/>
      <c r="BF20" s="1047"/>
      <c r="BG20" s="1047"/>
      <c r="BH20" s="1047"/>
      <c r="BI20" s="1047"/>
      <c r="BJ20" s="1047"/>
      <c r="BK20" s="1047"/>
      <c r="BL20" s="1047"/>
      <c r="BM20" s="1048"/>
      <c r="BN20" s="203">
        <f t="shared" si="0"/>
        <v>30</v>
      </c>
    </row>
    <row r="21" spans="1:66" ht="15.75">
      <c r="A21" s="592">
        <v>9</v>
      </c>
      <c r="B21" s="593"/>
      <c r="C21" s="593"/>
      <c r="D21" s="594"/>
      <c r="E21" s="790" t="s">
        <v>399</v>
      </c>
      <c r="F21" s="791"/>
      <c r="G21" s="791"/>
      <c r="H21" s="791"/>
      <c r="I21" s="791"/>
      <c r="J21" s="791"/>
      <c r="K21" s="791"/>
      <c r="L21" s="791"/>
      <c r="M21" s="791"/>
      <c r="N21" s="791"/>
      <c r="O21" s="791"/>
      <c r="P21" s="791"/>
      <c r="Q21" s="791"/>
      <c r="R21" s="791"/>
      <c r="S21" s="791"/>
      <c r="T21" s="791"/>
      <c r="U21" s="791"/>
      <c r="V21" s="791"/>
      <c r="W21" s="791"/>
      <c r="X21" s="791"/>
      <c r="Y21" s="791"/>
      <c r="Z21" s="791"/>
      <c r="AA21" s="791"/>
      <c r="AB21" s="791"/>
      <c r="AC21" s="791"/>
      <c r="AD21" s="791"/>
      <c r="AE21" s="791"/>
      <c r="AF21" s="791"/>
      <c r="AG21" s="791"/>
      <c r="AH21" s="791"/>
      <c r="AI21" s="791"/>
      <c r="AJ21" s="791"/>
      <c r="AK21" s="791"/>
      <c r="AL21" s="791"/>
      <c r="AM21" s="791"/>
      <c r="AN21" s="791"/>
      <c r="AO21" s="791"/>
      <c r="AP21" s="791"/>
      <c r="AQ21" s="791"/>
      <c r="AR21" s="792"/>
      <c r="AS21" s="887">
        <v>1</v>
      </c>
      <c r="AT21" s="888"/>
      <c r="AU21" s="888"/>
      <c r="AV21" s="888"/>
      <c r="AW21" s="888"/>
      <c r="AX21" s="888"/>
      <c r="AY21" s="888"/>
      <c r="AZ21" s="888"/>
      <c r="BA21" s="888"/>
      <c r="BB21" s="889"/>
      <c r="BC21" s="1046">
        <v>30</v>
      </c>
      <c r="BD21" s="1047"/>
      <c r="BE21" s="1047"/>
      <c r="BF21" s="1047"/>
      <c r="BG21" s="1047"/>
      <c r="BH21" s="1047"/>
      <c r="BI21" s="1047"/>
      <c r="BJ21" s="1047"/>
      <c r="BK21" s="1047"/>
      <c r="BL21" s="1047"/>
      <c r="BM21" s="1048"/>
      <c r="BN21" s="203">
        <f t="shared" si="0"/>
        <v>30</v>
      </c>
    </row>
    <row r="22" spans="1:66" ht="15.75">
      <c r="A22" s="592">
        <v>10</v>
      </c>
      <c r="B22" s="593"/>
      <c r="C22" s="593"/>
      <c r="D22" s="594"/>
      <c r="E22" s="790" t="s">
        <v>400</v>
      </c>
      <c r="F22" s="791"/>
      <c r="G22" s="791"/>
      <c r="H22" s="791"/>
      <c r="I22" s="791"/>
      <c r="J22" s="791"/>
      <c r="K22" s="791"/>
      <c r="L22" s="791"/>
      <c r="M22" s="791"/>
      <c r="N22" s="791"/>
      <c r="O22" s="791"/>
      <c r="P22" s="791"/>
      <c r="Q22" s="791"/>
      <c r="R22" s="791"/>
      <c r="S22" s="791"/>
      <c r="T22" s="791"/>
      <c r="U22" s="791"/>
      <c r="V22" s="791"/>
      <c r="W22" s="791"/>
      <c r="X22" s="791"/>
      <c r="Y22" s="791"/>
      <c r="Z22" s="791"/>
      <c r="AA22" s="791"/>
      <c r="AB22" s="791"/>
      <c r="AC22" s="791"/>
      <c r="AD22" s="791"/>
      <c r="AE22" s="791"/>
      <c r="AF22" s="791"/>
      <c r="AG22" s="791"/>
      <c r="AH22" s="791"/>
      <c r="AI22" s="791"/>
      <c r="AJ22" s="791"/>
      <c r="AK22" s="791"/>
      <c r="AL22" s="791"/>
      <c r="AM22" s="791"/>
      <c r="AN22" s="791"/>
      <c r="AO22" s="791"/>
      <c r="AP22" s="791"/>
      <c r="AQ22" s="791"/>
      <c r="AR22" s="792"/>
      <c r="AS22" s="887">
        <v>1</v>
      </c>
      <c r="AT22" s="888"/>
      <c r="AU22" s="888"/>
      <c r="AV22" s="888"/>
      <c r="AW22" s="888"/>
      <c r="AX22" s="888"/>
      <c r="AY22" s="888"/>
      <c r="AZ22" s="888"/>
      <c r="BA22" s="888"/>
      <c r="BB22" s="889"/>
      <c r="BC22" s="1046">
        <v>79</v>
      </c>
      <c r="BD22" s="1047"/>
      <c r="BE22" s="1047"/>
      <c r="BF22" s="1047"/>
      <c r="BG22" s="1047"/>
      <c r="BH22" s="1047"/>
      <c r="BI22" s="1047"/>
      <c r="BJ22" s="1047"/>
      <c r="BK22" s="1047"/>
      <c r="BL22" s="1047"/>
      <c r="BM22" s="1048"/>
      <c r="BN22" s="203">
        <f t="shared" si="0"/>
        <v>79</v>
      </c>
    </row>
    <row r="23" spans="1:66" ht="15.75">
      <c r="A23" s="592">
        <v>11</v>
      </c>
      <c r="B23" s="593"/>
      <c r="C23" s="593"/>
      <c r="D23" s="594"/>
      <c r="E23" s="790" t="s">
        <v>401</v>
      </c>
      <c r="F23" s="791"/>
      <c r="G23" s="791"/>
      <c r="H23" s="791"/>
      <c r="I23" s="791"/>
      <c r="J23" s="791"/>
      <c r="K23" s="791"/>
      <c r="L23" s="791"/>
      <c r="M23" s="791"/>
      <c r="N23" s="791"/>
      <c r="O23" s="791"/>
      <c r="P23" s="791"/>
      <c r="Q23" s="791"/>
      <c r="R23" s="791"/>
      <c r="S23" s="791"/>
      <c r="T23" s="791"/>
      <c r="U23" s="791"/>
      <c r="V23" s="791"/>
      <c r="W23" s="791"/>
      <c r="X23" s="791"/>
      <c r="Y23" s="791"/>
      <c r="Z23" s="791"/>
      <c r="AA23" s="791"/>
      <c r="AB23" s="791"/>
      <c r="AC23" s="791"/>
      <c r="AD23" s="791"/>
      <c r="AE23" s="791"/>
      <c r="AF23" s="791"/>
      <c r="AG23" s="791"/>
      <c r="AH23" s="791"/>
      <c r="AI23" s="791"/>
      <c r="AJ23" s="791"/>
      <c r="AK23" s="791"/>
      <c r="AL23" s="791"/>
      <c r="AM23" s="791"/>
      <c r="AN23" s="791"/>
      <c r="AO23" s="791"/>
      <c r="AP23" s="791"/>
      <c r="AQ23" s="791"/>
      <c r="AR23" s="792"/>
      <c r="AS23" s="887">
        <v>1</v>
      </c>
      <c r="AT23" s="888"/>
      <c r="AU23" s="888"/>
      <c r="AV23" s="888"/>
      <c r="AW23" s="888"/>
      <c r="AX23" s="888"/>
      <c r="AY23" s="888"/>
      <c r="AZ23" s="888"/>
      <c r="BA23" s="888"/>
      <c r="BB23" s="889"/>
      <c r="BC23" s="1046">
        <v>37</v>
      </c>
      <c r="BD23" s="1047"/>
      <c r="BE23" s="1047"/>
      <c r="BF23" s="1047"/>
      <c r="BG23" s="1047"/>
      <c r="BH23" s="1047"/>
      <c r="BI23" s="1047"/>
      <c r="BJ23" s="1047"/>
      <c r="BK23" s="1047"/>
      <c r="BL23" s="1047"/>
      <c r="BM23" s="1048"/>
      <c r="BN23" s="203">
        <f t="shared" si="0"/>
        <v>37</v>
      </c>
    </row>
    <row r="24" spans="1:66" ht="15.75">
      <c r="A24" s="592">
        <v>12</v>
      </c>
      <c r="B24" s="593"/>
      <c r="C24" s="593"/>
      <c r="D24" s="594"/>
      <c r="E24" s="790" t="s">
        <v>402</v>
      </c>
      <c r="F24" s="791"/>
      <c r="G24" s="791"/>
      <c r="H24" s="791"/>
      <c r="I24" s="791"/>
      <c r="J24" s="791"/>
      <c r="K24" s="791"/>
      <c r="L24" s="791"/>
      <c r="M24" s="791"/>
      <c r="N24" s="791"/>
      <c r="O24" s="791"/>
      <c r="P24" s="791"/>
      <c r="Q24" s="791"/>
      <c r="R24" s="791"/>
      <c r="S24" s="791"/>
      <c r="T24" s="791"/>
      <c r="U24" s="791"/>
      <c r="V24" s="791"/>
      <c r="W24" s="791"/>
      <c r="X24" s="791"/>
      <c r="Y24" s="791"/>
      <c r="Z24" s="791"/>
      <c r="AA24" s="791"/>
      <c r="AB24" s="791"/>
      <c r="AC24" s="791"/>
      <c r="AD24" s="791"/>
      <c r="AE24" s="791"/>
      <c r="AF24" s="791"/>
      <c r="AG24" s="791"/>
      <c r="AH24" s="791"/>
      <c r="AI24" s="791"/>
      <c r="AJ24" s="791"/>
      <c r="AK24" s="791"/>
      <c r="AL24" s="791"/>
      <c r="AM24" s="791"/>
      <c r="AN24" s="791"/>
      <c r="AO24" s="791"/>
      <c r="AP24" s="791"/>
      <c r="AQ24" s="791"/>
      <c r="AR24" s="792"/>
      <c r="AS24" s="887">
        <v>1</v>
      </c>
      <c r="AT24" s="888"/>
      <c r="AU24" s="888"/>
      <c r="AV24" s="888"/>
      <c r="AW24" s="888"/>
      <c r="AX24" s="888"/>
      <c r="AY24" s="888"/>
      <c r="AZ24" s="888"/>
      <c r="BA24" s="888"/>
      <c r="BB24" s="889"/>
      <c r="BC24" s="1046">
        <v>35</v>
      </c>
      <c r="BD24" s="1047"/>
      <c r="BE24" s="1047"/>
      <c r="BF24" s="1047"/>
      <c r="BG24" s="1047"/>
      <c r="BH24" s="1047"/>
      <c r="BI24" s="1047"/>
      <c r="BJ24" s="1047"/>
      <c r="BK24" s="1047"/>
      <c r="BL24" s="1047"/>
      <c r="BM24" s="1048"/>
      <c r="BN24" s="203">
        <f t="shared" si="0"/>
        <v>35</v>
      </c>
    </row>
    <row r="25" spans="1:66" ht="15.75">
      <c r="A25" s="592">
        <v>13</v>
      </c>
      <c r="B25" s="593"/>
      <c r="C25" s="593"/>
      <c r="D25" s="594"/>
      <c r="E25" s="790" t="s">
        <v>403</v>
      </c>
      <c r="F25" s="791"/>
      <c r="G25" s="791"/>
      <c r="H25" s="791"/>
      <c r="I25" s="791"/>
      <c r="J25" s="791"/>
      <c r="K25" s="791"/>
      <c r="L25" s="791"/>
      <c r="M25" s="791"/>
      <c r="N25" s="791"/>
      <c r="O25" s="791"/>
      <c r="P25" s="791"/>
      <c r="Q25" s="791"/>
      <c r="R25" s="791"/>
      <c r="S25" s="791"/>
      <c r="T25" s="791"/>
      <c r="U25" s="791"/>
      <c r="V25" s="791"/>
      <c r="W25" s="791"/>
      <c r="X25" s="791"/>
      <c r="Y25" s="791"/>
      <c r="Z25" s="791"/>
      <c r="AA25" s="791"/>
      <c r="AB25" s="791"/>
      <c r="AC25" s="791"/>
      <c r="AD25" s="791"/>
      <c r="AE25" s="791"/>
      <c r="AF25" s="791"/>
      <c r="AG25" s="791"/>
      <c r="AH25" s="791"/>
      <c r="AI25" s="791"/>
      <c r="AJ25" s="791"/>
      <c r="AK25" s="791"/>
      <c r="AL25" s="791"/>
      <c r="AM25" s="791"/>
      <c r="AN25" s="791"/>
      <c r="AO25" s="791"/>
      <c r="AP25" s="791"/>
      <c r="AQ25" s="791"/>
      <c r="AR25" s="792"/>
      <c r="AS25" s="887">
        <v>1</v>
      </c>
      <c r="AT25" s="888"/>
      <c r="AU25" s="888"/>
      <c r="AV25" s="888"/>
      <c r="AW25" s="888"/>
      <c r="AX25" s="888"/>
      <c r="AY25" s="888"/>
      <c r="AZ25" s="888"/>
      <c r="BA25" s="888"/>
      <c r="BB25" s="889"/>
      <c r="BC25" s="1046">
        <v>46</v>
      </c>
      <c r="BD25" s="1047"/>
      <c r="BE25" s="1047"/>
      <c r="BF25" s="1047"/>
      <c r="BG25" s="1047"/>
      <c r="BH25" s="1047"/>
      <c r="BI25" s="1047"/>
      <c r="BJ25" s="1047"/>
      <c r="BK25" s="1047"/>
      <c r="BL25" s="1047"/>
      <c r="BM25" s="1048"/>
      <c r="BN25" s="203">
        <f t="shared" si="0"/>
        <v>46</v>
      </c>
    </row>
    <row r="26" spans="1:66" ht="15.75">
      <c r="A26" s="592">
        <v>14</v>
      </c>
      <c r="B26" s="593"/>
      <c r="C26" s="593"/>
      <c r="D26" s="594"/>
      <c r="E26" s="790" t="s">
        <v>404</v>
      </c>
      <c r="F26" s="791"/>
      <c r="G26" s="791"/>
      <c r="H26" s="791"/>
      <c r="I26" s="791"/>
      <c r="J26" s="791"/>
      <c r="K26" s="791"/>
      <c r="L26" s="791"/>
      <c r="M26" s="791"/>
      <c r="N26" s="791"/>
      <c r="O26" s="791"/>
      <c r="P26" s="791"/>
      <c r="Q26" s="791"/>
      <c r="R26" s="791"/>
      <c r="S26" s="791"/>
      <c r="T26" s="791"/>
      <c r="U26" s="791"/>
      <c r="V26" s="791"/>
      <c r="W26" s="791"/>
      <c r="X26" s="791"/>
      <c r="Y26" s="791"/>
      <c r="Z26" s="791"/>
      <c r="AA26" s="791"/>
      <c r="AB26" s="791"/>
      <c r="AC26" s="791"/>
      <c r="AD26" s="791"/>
      <c r="AE26" s="791"/>
      <c r="AF26" s="791"/>
      <c r="AG26" s="791"/>
      <c r="AH26" s="791"/>
      <c r="AI26" s="791"/>
      <c r="AJ26" s="791"/>
      <c r="AK26" s="791"/>
      <c r="AL26" s="791"/>
      <c r="AM26" s="791"/>
      <c r="AN26" s="791"/>
      <c r="AO26" s="791"/>
      <c r="AP26" s="791"/>
      <c r="AQ26" s="791"/>
      <c r="AR26" s="792"/>
      <c r="AS26" s="887">
        <v>1</v>
      </c>
      <c r="AT26" s="888"/>
      <c r="AU26" s="888"/>
      <c r="AV26" s="888"/>
      <c r="AW26" s="888"/>
      <c r="AX26" s="888"/>
      <c r="AY26" s="888"/>
      <c r="AZ26" s="888"/>
      <c r="BA26" s="888"/>
      <c r="BB26" s="889"/>
      <c r="BC26" s="1046">
        <v>50</v>
      </c>
      <c r="BD26" s="1047"/>
      <c r="BE26" s="1047"/>
      <c r="BF26" s="1047"/>
      <c r="BG26" s="1047"/>
      <c r="BH26" s="1047"/>
      <c r="BI26" s="1047"/>
      <c r="BJ26" s="1047"/>
      <c r="BK26" s="1047"/>
      <c r="BL26" s="1047"/>
      <c r="BM26" s="1048"/>
      <c r="BN26" s="203">
        <f t="shared" si="0"/>
        <v>50</v>
      </c>
    </row>
    <row r="27" spans="1:66" ht="15.75">
      <c r="A27" s="592">
        <v>15</v>
      </c>
      <c r="B27" s="593"/>
      <c r="C27" s="593"/>
      <c r="D27" s="594"/>
      <c r="E27" s="790" t="s">
        <v>405</v>
      </c>
      <c r="F27" s="791"/>
      <c r="G27" s="791"/>
      <c r="H27" s="791"/>
      <c r="I27" s="791"/>
      <c r="J27" s="791"/>
      <c r="K27" s="791"/>
      <c r="L27" s="791"/>
      <c r="M27" s="791"/>
      <c r="N27" s="791"/>
      <c r="O27" s="791"/>
      <c r="P27" s="791"/>
      <c r="Q27" s="791"/>
      <c r="R27" s="791"/>
      <c r="S27" s="791"/>
      <c r="T27" s="791"/>
      <c r="U27" s="791"/>
      <c r="V27" s="791"/>
      <c r="W27" s="791"/>
      <c r="X27" s="791"/>
      <c r="Y27" s="791"/>
      <c r="Z27" s="791"/>
      <c r="AA27" s="791"/>
      <c r="AB27" s="791"/>
      <c r="AC27" s="791"/>
      <c r="AD27" s="791"/>
      <c r="AE27" s="791"/>
      <c r="AF27" s="791"/>
      <c r="AG27" s="791"/>
      <c r="AH27" s="791"/>
      <c r="AI27" s="791"/>
      <c r="AJ27" s="791"/>
      <c r="AK27" s="791"/>
      <c r="AL27" s="791"/>
      <c r="AM27" s="791"/>
      <c r="AN27" s="791"/>
      <c r="AO27" s="791"/>
      <c r="AP27" s="791"/>
      <c r="AQ27" s="791"/>
      <c r="AR27" s="792"/>
      <c r="AS27" s="887">
        <v>1</v>
      </c>
      <c r="AT27" s="888"/>
      <c r="AU27" s="888"/>
      <c r="AV27" s="888"/>
      <c r="AW27" s="888"/>
      <c r="AX27" s="888"/>
      <c r="AY27" s="888"/>
      <c r="AZ27" s="888"/>
      <c r="BA27" s="888"/>
      <c r="BB27" s="889"/>
      <c r="BC27" s="1046">
        <v>45</v>
      </c>
      <c r="BD27" s="1047"/>
      <c r="BE27" s="1047"/>
      <c r="BF27" s="1047"/>
      <c r="BG27" s="1047"/>
      <c r="BH27" s="1047"/>
      <c r="BI27" s="1047"/>
      <c r="BJ27" s="1047"/>
      <c r="BK27" s="1047"/>
      <c r="BL27" s="1047"/>
      <c r="BM27" s="1048"/>
      <c r="BN27" s="203">
        <f t="shared" si="0"/>
        <v>45</v>
      </c>
    </row>
    <row r="28" spans="1:66" ht="15.75">
      <c r="A28" s="592">
        <v>16</v>
      </c>
      <c r="B28" s="593"/>
      <c r="C28" s="593"/>
      <c r="D28" s="594"/>
      <c r="E28" s="790" t="s">
        <v>406</v>
      </c>
      <c r="F28" s="791"/>
      <c r="G28" s="791"/>
      <c r="H28" s="791"/>
      <c r="I28" s="791"/>
      <c r="J28" s="791"/>
      <c r="K28" s="791"/>
      <c r="L28" s="791"/>
      <c r="M28" s="791"/>
      <c r="N28" s="791"/>
      <c r="O28" s="791"/>
      <c r="P28" s="791"/>
      <c r="Q28" s="791"/>
      <c r="R28" s="791"/>
      <c r="S28" s="791"/>
      <c r="T28" s="791"/>
      <c r="U28" s="791"/>
      <c r="V28" s="791"/>
      <c r="W28" s="791"/>
      <c r="X28" s="791"/>
      <c r="Y28" s="791"/>
      <c r="Z28" s="791"/>
      <c r="AA28" s="791"/>
      <c r="AB28" s="791"/>
      <c r="AC28" s="791"/>
      <c r="AD28" s="791"/>
      <c r="AE28" s="791"/>
      <c r="AF28" s="791"/>
      <c r="AG28" s="791"/>
      <c r="AH28" s="791"/>
      <c r="AI28" s="791"/>
      <c r="AJ28" s="791"/>
      <c r="AK28" s="791"/>
      <c r="AL28" s="791"/>
      <c r="AM28" s="791"/>
      <c r="AN28" s="791"/>
      <c r="AO28" s="791"/>
      <c r="AP28" s="791"/>
      <c r="AQ28" s="791"/>
      <c r="AR28" s="792"/>
      <c r="AS28" s="887">
        <v>1</v>
      </c>
      <c r="AT28" s="888"/>
      <c r="AU28" s="888"/>
      <c r="AV28" s="888"/>
      <c r="AW28" s="888"/>
      <c r="AX28" s="888"/>
      <c r="AY28" s="888"/>
      <c r="AZ28" s="888"/>
      <c r="BA28" s="888"/>
      <c r="BB28" s="889"/>
      <c r="BC28" s="1046">
        <v>172</v>
      </c>
      <c r="BD28" s="1047"/>
      <c r="BE28" s="1047"/>
      <c r="BF28" s="1047"/>
      <c r="BG28" s="1047"/>
      <c r="BH28" s="1047"/>
      <c r="BI28" s="1047"/>
      <c r="BJ28" s="1047"/>
      <c r="BK28" s="1047"/>
      <c r="BL28" s="1047"/>
      <c r="BM28" s="1048"/>
      <c r="BN28" s="203">
        <f t="shared" si="0"/>
        <v>172</v>
      </c>
    </row>
    <row r="29" spans="1:66" ht="15.75">
      <c r="A29" s="592">
        <v>17</v>
      </c>
      <c r="B29" s="593"/>
      <c r="C29" s="593"/>
      <c r="D29" s="594"/>
      <c r="E29" s="790" t="s">
        <v>407</v>
      </c>
      <c r="F29" s="791"/>
      <c r="G29" s="791"/>
      <c r="H29" s="791"/>
      <c r="I29" s="791"/>
      <c r="J29" s="791"/>
      <c r="K29" s="791"/>
      <c r="L29" s="791"/>
      <c r="M29" s="791"/>
      <c r="N29" s="791"/>
      <c r="O29" s="791"/>
      <c r="P29" s="791"/>
      <c r="Q29" s="791"/>
      <c r="R29" s="791"/>
      <c r="S29" s="791"/>
      <c r="T29" s="791"/>
      <c r="U29" s="791"/>
      <c r="V29" s="791"/>
      <c r="W29" s="791"/>
      <c r="X29" s="791"/>
      <c r="Y29" s="791"/>
      <c r="Z29" s="791"/>
      <c r="AA29" s="791"/>
      <c r="AB29" s="791"/>
      <c r="AC29" s="791"/>
      <c r="AD29" s="791"/>
      <c r="AE29" s="791"/>
      <c r="AF29" s="791"/>
      <c r="AG29" s="791"/>
      <c r="AH29" s="791"/>
      <c r="AI29" s="791"/>
      <c r="AJ29" s="791"/>
      <c r="AK29" s="791"/>
      <c r="AL29" s="791"/>
      <c r="AM29" s="791"/>
      <c r="AN29" s="791"/>
      <c r="AO29" s="791"/>
      <c r="AP29" s="791"/>
      <c r="AQ29" s="791"/>
      <c r="AR29" s="792"/>
      <c r="AS29" s="887">
        <v>1</v>
      </c>
      <c r="AT29" s="888"/>
      <c r="AU29" s="888"/>
      <c r="AV29" s="888"/>
      <c r="AW29" s="888"/>
      <c r="AX29" s="888"/>
      <c r="AY29" s="888"/>
      <c r="AZ29" s="888"/>
      <c r="BA29" s="888"/>
      <c r="BB29" s="889"/>
      <c r="BC29" s="1046">
        <v>250</v>
      </c>
      <c r="BD29" s="1047"/>
      <c r="BE29" s="1047"/>
      <c r="BF29" s="1047"/>
      <c r="BG29" s="1047"/>
      <c r="BH29" s="1047"/>
      <c r="BI29" s="1047"/>
      <c r="BJ29" s="1047"/>
      <c r="BK29" s="1047"/>
      <c r="BL29" s="1047"/>
      <c r="BM29" s="1048"/>
      <c r="BN29" s="203">
        <f t="shared" si="0"/>
        <v>250</v>
      </c>
    </row>
    <row r="30" spans="1:66" ht="15.75">
      <c r="A30" s="592">
        <v>18</v>
      </c>
      <c r="B30" s="593"/>
      <c r="C30" s="593"/>
      <c r="D30" s="594"/>
      <c r="E30" s="790" t="s">
        <v>408</v>
      </c>
      <c r="F30" s="791"/>
      <c r="G30" s="791"/>
      <c r="H30" s="791"/>
      <c r="I30" s="791"/>
      <c r="J30" s="791"/>
      <c r="K30" s="791"/>
      <c r="L30" s="791"/>
      <c r="M30" s="791"/>
      <c r="N30" s="791"/>
      <c r="O30" s="791"/>
      <c r="P30" s="791"/>
      <c r="Q30" s="791"/>
      <c r="R30" s="791"/>
      <c r="S30" s="791"/>
      <c r="T30" s="791"/>
      <c r="U30" s="791"/>
      <c r="V30" s="791"/>
      <c r="W30" s="791"/>
      <c r="X30" s="791"/>
      <c r="Y30" s="791"/>
      <c r="Z30" s="791"/>
      <c r="AA30" s="791"/>
      <c r="AB30" s="791"/>
      <c r="AC30" s="791"/>
      <c r="AD30" s="791"/>
      <c r="AE30" s="791"/>
      <c r="AF30" s="791"/>
      <c r="AG30" s="791"/>
      <c r="AH30" s="791"/>
      <c r="AI30" s="791"/>
      <c r="AJ30" s="791"/>
      <c r="AK30" s="791"/>
      <c r="AL30" s="791"/>
      <c r="AM30" s="791"/>
      <c r="AN30" s="791"/>
      <c r="AO30" s="791"/>
      <c r="AP30" s="791"/>
      <c r="AQ30" s="791"/>
      <c r="AR30" s="792"/>
      <c r="AS30" s="887">
        <v>1</v>
      </c>
      <c r="AT30" s="888"/>
      <c r="AU30" s="888"/>
      <c r="AV30" s="888"/>
      <c r="AW30" s="888"/>
      <c r="AX30" s="888"/>
      <c r="AY30" s="888"/>
      <c r="AZ30" s="888"/>
      <c r="BA30" s="888"/>
      <c r="BB30" s="889"/>
      <c r="BC30" s="1046">
        <v>55</v>
      </c>
      <c r="BD30" s="1047"/>
      <c r="BE30" s="1047"/>
      <c r="BF30" s="1047"/>
      <c r="BG30" s="1047"/>
      <c r="BH30" s="1047"/>
      <c r="BI30" s="1047"/>
      <c r="BJ30" s="1047"/>
      <c r="BK30" s="1047"/>
      <c r="BL30" s="1047"/>
      <c r="BM30" s="1048"/>
      <c r="BN30" s="203">
        <f t="shared" si="0"/>
        <v>55</v>
      </c>
    </row>
    <row r="31" spans="1:66" ht="15.75">
      <c r="A31" s="592">
        <v>19</v>
      </c>
      <c r="B31" s="593"/>
      <c r="C31" s="593"/>
      <c r="D31" s="594"/>
      <c r="E31" s="790" t="s">
        <v>409</v>
      </c>
      <c r="F31" s="791"/>
      <c r="G31" s="791"/>
      <c r="H31" s="791"/>
      <c r="I31" s="791"/>
      <c r="J31" s="791"/>
      <c r="K31" s="791"/>
      <c r="L31" s="791"/>
      <c r="M31" s="791"/>
      <c r="N31" s="791"/>
      <c r="O31" s="791"/>
      <c r="P31" s="791"/>
      <c r="Q31" s="791"/>
      <c r="R31" s="791"/>
      <c r="S31" s="791"/>
      <c r="T31" s="791"/>
      <c r="U31" s="791"/>
      <c r="V31" s="791"/>
      <c r="W31" s="791"/>
      <c r="X31" s="791"/>
      <c r="Y31" s="791"/>
      <c r="Z31" s="791"/>
      <c r="AA31" s="791"/>
      <c r="AB31" s="791"/>
      <c r="AC31" s="791"/>
      <c r="AD31" s="791"/>
      <c r="AE31" s="791"/>
      <c r="AF31" s="791"/>
      <c r="AG31" s="791"/>
      <c r="AH31" s="791"/>
      <c r="AI31" s="791"/>
      <c r="AJ31" s="791"/>
      <c r="AK31" s="791"/>
      <c r="AL31" s="791"/>
      <c r="AM31" s="791"/>
      <c r="AN31" s="791"/>
      <c r="AO31" s="791"/>
      <c r="AP31" s="791"/>
      <c r="AQ31" s="791"/>
      <c r="AR31" s="792"/>
      <c r="AS31" s="887">
        <v>1</v>
      </c>
      <c r="AT31" s="888"/>
      <c r="AU31" s="888"/>
      <c r="AV31" s="888"/>
      <c r="AW31" s="888"/>
      <c r="AX31" s="888"/>
      <c r="AY31" s="888"/>
      <c r="AZ31" s="888"/>
      <c r="BA31" s="888"/>
      <c r="BB31" s="889"/>
      <c r="BC31" s="1046">
        <v>50</v>
      </c>
      <c r="BD31" s="1047"/>
      <c r="BE31" s="1047"/>
      <c r="BF31" s="1047"/>
      <c r="BG31" s="1047"/>
      <c r="BH31" s="1047"/>
      <c r="BI31" s="1047"/>
      <c r="BJ31" s="1047"/>
      <c r="BK31" s="1047"/>
      <c r="BL31" s="1047"/>
      <c r="BM31" s="1048"/>
      <c r="BN31" s="203">
        <f t="shared" si="0"/>
        <v>50</v>
      </c>
    </row>
    <row r="32" spans="1:66" s="22" customFormat="1" ht="28.5" customHeight="1">
      <c r="A32" s="699">
        <v>20</v>
      </c>
      <c r="B32" s="700"/>
      <c r="C32" s="700"/>
      <c r="D32" s="701"/>
      <c r="E32" s="755" t="s">
        <v>410</v>
      </c>
      <c r="F32" s="756"/>
      <c r="G32" s="756"/>
      <c r="H32" s="756"/>
      <c r="I32" s="756"/>
      <c r="J32" s="756"/>
      <c r="K32" s="756"/>
      <c r="L32" s="756"/>
      <c r="M32" s="756"/>
      <c r="N32" s="756"/>
      <c r="O32" s="756"/>
      <c r="P32" s="756"/>
      <c r="Q32" s="756"/>
      <c r="R32" s="756"/>
      <c r="S32" s="756"/>
      <c r="T32" s="756"/>
      <c r="U32" s="756"/>
      <c r="V32" s="756"/>
      <c r="W32" s="756"/>
      <c r="X32" s="756"/>
      <c r="Y32" s="756"/>
      <c r="Z32" s="756"/>
      <c r="AA32" s="756"/>
      <c r="AB32" s="756"/>
      <c r="AC32" s="756"/>
      <c r="AD32" s="756"/>
      <c r="AE32" s="756"/>
      <c r="AF32" s="756"/>
      <c r="AG32" s="756"/>
      <c r="AH32" s="756"/>
      <c r="AI32" s="756"/>
      <c r="AJ32" s="756"/>
      <c r="AK32" s="756"/>
      <c r="AL32" s="756"/>
      <c r="AM32" s="756"/>
      <c r="AN32" s="756"/>
      <c r="AO32" s="756"/>
      <c r="AP32" s="756"/>
      <c r="AQ32" s="756"/>
      <c r="AR32" s="757"/>
      <c r="AS32" s="887">
        <v>1</v>
      </c>
      <c r="AT32" s="888"/>
      <c r="AU32" s="888"/>
      <c r="AV32" s="888"/>
      <c r="AW32" s="888"/>
      <c r="AX32" s="888"/>
      <c r="AY32" s="888"/>
      <c r="AZ32" s="888"/>
      <c r="BA32" s="888"/>
      <c r="BB32" s="889"/>
      <c r="BC32" s="943">
        <v>167</v>
      </c>
      <c r="BD32" s="944"/>
      <c r="BE32" s="944"/>
      <c r="BF32" s="944"/>
      <c r="BG32" s="944"/>
      <c r="BH32" s="944"/>
      <c r="BI32" s="944"/>
      <c r="BJ32" s="944"/>
      <c r="BK32" s="944"/>
      <c r="BL32" s="944"/>
      <c r="BM32" s="945"/>
      <c r="BN32" s="207">
        <f t="shared" si="0"/>
        <v>167</v>
      </c>
    </row>
    <row r="33" spans="1:66" ht="15.75">
      <c r="A33" s="592">
        <v>21</v>
      </c>
      <c r="B33" s="593"/>
      <c r="C33" s="593"/>
      <c r="D33" s="594"/>
      <c r="E33" s="790" t="s">
        <v>411</v>
      </c>
      <c r="F33" s="791"/>
      <c r="G33" s="791"/>
      <c r="H33" s="791"/>
      <c r="I33" s="791"/>
      <c r="J33" s="791"/>
      <c r="K33" s="791"/>
      <c r="L33" s="791"/>
      <c r="M33" s="791"/>
      <c r="N33" s="791"/>
      <c r="O33" s="791"/>
      <c r="P33" s="791"/>
      <c r="Q33" s="791"/>
      <c r="R33" s="791"/>
      <c r="S33" s="791"/>
      <c r="T33" s="791"/>
      <c r="U33" s="791"/>
      <c r="V33" s="791"/>
      <c r="W33" s="791"/>
      <c r="X33" s="791"/>
      <c r="Y33" s="791"/>
      <c r="Z33" s="791"/>
      <c r="AA33" s="791"/>
      <c r="AB33" s="791"/>
      <c r="AC33" s="791"/>
      <c r="AD33" s="791"/>
      <c r="AE33" s="791"/>
      <c r="AF33" s="791"/>
      <c r="AG33" s="791"/>
      <c r="AH33" s="791"/>
      <c r="AI33" s="791"/>
      <c r="AJ33" s="791"/>
      <c r="AK33" s="791"/>
      <c r="AL33" s="791"/>
      <c r="AM33" s="791"/>
      <c r="AN33" s="791"/>
      <c r="AO33" s="791"/>
      <c r="AP33" s="791"/>
      <c r="AQ33" s="791"/>
      <c r="AR33" s="792"/>
      <c r="AS33" s="887">
        <v>1</v>
      </c>
      <c r="AT33" s="888"/>
      <c r="AU33" s="888"/>
      <c r="AV33" s="888"/>
      <c r="AW33" s="888"/>
      <c r="AX33" s="888"/>
      <c r="AY33" s="888"/>
      <c r="AZ33" s="888"/>
      <c r="BA33" s="888"/>
      <c r="BB33" s="889"/>
      <c r="BC33" s="1046">
        <v>30</v>
      </c>
      <c r="BD33" s="1047"/>
      <c r="BE33" s="1047"/>
      <c r="BF33" s="1047"/>
      <c r="BG33" s="1047"/>
      <c r="BH33" s="1047"/>
      <c r="BI33" s="1047"/>
      <c r="BJ33" s="1047"/>
      <c r="BK33" s="1047"/>
      <c r="BL33" s="1047"/>
      <c r="BM33" s="1048"/>
      <c r="BN33" s="203">
        <f t="shared" si="0"/>
        <v>30</v>
      </c>
    </row>
    <row r="34" spans="1:66" ht="15.75">
      <c r="A34" s="592">
        <v>22</v>
      </c>
      <c r="B34" s="593"/>
      <c r="C34" s="593"/>
      <c r="D34" s="594"/>
      <c r="E34" s="790" t="s">
        <v>412</v>
      </c>
      <c r="F34" s="791"/>
      <c r="G34" s="791"/>
      <c r="H34" s="791"/>
      <c r="I34" s="791"/>
      <c r="J34" s="791"/>
      <c r="K34" s="791"/>
      <c r="L34" s="791"/>
      <c r="M34" s="791"/>
      <c r="N34" s="791"/>
      <c r="O34" s="791"/>
      <c r="P34" s="791"/>
      <c r="Q34" s="791"/>
      <c r="R34" s="791"/>
      <c r="S34" s="791"/>
      <c r="T34" s="791"/>
      <c r="U34" s="791"/>
      <c r="V34" s="791"/>
      <c r="W34" s="791"/>
      <c r="X34" s="791"/>
      <c r="Y34" s="791"/>
      <c r="Z34" s="791"/>
      <c r="AA34" s="791"/>
      <c r="AB34" s="791"/>
      <c r="AC34" s="791"/>
      <c r="AD34" s="791"/>
      <c r="AE34" s="791"/>
      <c r="AF34" s="791"/>
      <c r="AG34" s="791"/>
      <c r="AH34" s="791"/>
      <c r="AI34" s="791"/>
      <c r="AJ34" s="791"/>
      <c r="AK34" s="791"/>
      <c r="AL34" s="791"/>
      <c r="AM34" s="791"/>
      <c r="AN34" s="791"/>
      <c r="AO34" s="791"/>
      <c r="AP34" s="791"/>
      <c r="AQ34" s="791"/>
      <c r="AR34" s="792"/>
      <c r="AS34" s="887">
        <v>1</v>
      </c>
      <c r="AT34" s="888"/>
      <c r="AU34" s="888"/>
      <c r="AV34" s="888"/>
      <c r="AW34" s="888"/>
      <c r="AX34" s="888"/>
      <c r="AY34" s="888"/>
      <c r="AZ34" s="888"/>
      <c r="BA34" s="888"/>
      <c r="BB34" s="889"/>
      <c r="BC34" s="1046">
        <v>50</v>
      </c>
      <c r="BD34" s="1047"/>
      <c r="BE34" s="1047"/>
      <c r="BF34" s="1047"/>
      <c r="BG34" s="1047"/>
      <c r="BH34" s="1047"/>
      <c r="BI34" s="1047"/>
      <c r="BJ34" s="1047"/>
      <c r="BK34" s="1047"/>
      <c r="BL34" s="1047"/>
      <c r="BM34" s="1048"/>
      <c r="BN34" s="203">
        <f t="shared" si="0"/>
        <v>50</v>
      </c>
    </row>
    <row r="35" spans="1:66" ht="15.75">
      <c r="A35" s="592">
        <v>23</v>
      </c>
      <c r="B35" s="593"/>
      <c r="C35" s="593"/>
      <c r="D35" s="594"/>
      <c r="E35" s="790" t="s">
        <v>413</v>
      </c>
      <c r="F35" s="791"/>
      <c r="G35" s="791"/>
      <c r="H35" s="791"/>
      <c r="I35" s="791"/>
      <c r="J35" s="791"/>
      <c r="K35" s="791"/>
      <c r="L35" s="79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791"/>
      <c r="AI35" s="791"/>
      <c r="AJ35" s="791"/>
      <c r="AK35" s="791"/>
      <c r="AL35" s="791"/>
      <c r="AM35" s="791"/>
      <c r="AN35" s="791"/>
      <c r="AO35" s="791"/>
      <c r="AP35" s="791"/>
      <c r="AQ35" s="791"/>
      <c r="AR35" s="792"/>
      <c r="AS35" s="887">
        <v>1</v>
      </c>
      <c r="AT35" s="888"/>
      <c r="AU35" s="888"/>
      <c r="AV35" s="888"/>
      <c r="AW35" s="888"/>
      <c r="AX35" s="888"/>
      <c r="AY35" s="888"/>
      <c r="AZ35" s="888"/>
      <c r="BA35" s="888"/>
      <c r="BB35" s="889"/>
      <c r="BC35" s="1046">
        <v>21</v>
      </c>
      <c r="BD35" s="1047"/>
      <c r="BE35" s="1047"/>
      <c r="BF35" s="1047"/>
      <c r="BG35" s="1047"/>
      <c r="BH35" s="1047"/>
      <c r="BI35" s="1047"/>
      <c r="BJ35" s="1047"/>
      <c r="BK35" s="1047"/>
      <c r="BL35" s="1047"/>
      <c r="BM35" s="1048"/>
      <c r="BN35" s="203">
        <f>AS35*BC35</f>
        <v>21</v>
      </c>
    </row>
    <row r="36" spans="1:66" ht="15.75">
      <c r="A36" s="592">
        <v>24</v>
      </c>
      <c r="B36" s="593"/>
      <c r="C36" s="593"/>
      <c r="D36" s="594"/>
      <c r="E36" s="790" t="s">
        <v>414</v>
      </c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791"/>
      <c r="AJ36" s="791"/>
      <c r="AK36" s="791"/>
      <c r="AL36" s="791"/>
      <c r="AM36" s="791"/>
      <c r="AN36" s="791"/>
      <c r="AO36" s="791"/>
      <c r="AP36" s="791"/>
      <c r="AQ36" s="791"/>
      <c r="AR36" s="792"/>
      <c r="AS36" s="887">
        <v>1</v>
      </c>
      <c r="AT36" s="888"/>
      <c r="AU36" s="888"/>
      <c r="AV36" s="888"/>
      <c r="AW36" s="888"/>
      <c r="AX36" s="888"/>
      <c r="AY36" s="888"/>
      <c r="AZ36" s="888"/>
      <c r="BA36" s="888"/>
      <c r="BB36" s="889"/>
      <c r="BC36" s="1046">
        <v>40</v>
      </c>
      <c r="BD36" s="1047"/>
      <c r="BE36" s="1047"/>
      <c r="BF36" s="1047"/>
      <c r="BG36" s="1047"/>
      <c r="BH36" s="1047"/>
      <c r="BI36" s="1047"/>
      <c r="BJ36" s="1047"/>
      <c r="BK36" s="1047"/>
      <c r="BL36" s="1047"/>
      <c r="BM36" s="1048"/>
      <c r="BN36" s="203">
        <f>AS36*BC36</f>
        <v>40</v>
      </c>
    </row>
    <row r="37" spans="1:66" ht="15.75">
      <c r="A37" s="592">
        <v>25</v>
      </c>
      <c r="B37" s="593"/>
      <c r="C37" s="593"/>
      <c r="D37" s="594"/>
      <c r="E37" s="790" t="s">
        <v>415</v>
      </c>
      <c r="F37" s="791"/>
      <c r="G37" s="791"/>
      <c r="H37" s="791"/>
      <c r="I37" s="791"/>
      <c r="J37" s="791"/>
      <c r="K37" s="791"/>
      <c r="L37" s="791"/>
      <c r="M37" s="791"/>
      <c r="N37" s="791"/>
      <c r="O37" s="791"/>
      <c r="P37" s="791"/>
      <c r="Q37" s="791"/>
      <c r="R37" s="791"/>
      <c r="S37" s="791"/>
      <c r="T37" s="791"/>
      <c r="U37" s="791"/>
      <c r="V37" s="791"/>
      <c r="W37" s="791"/>
      <c r="X37" s="791"/>
      <c r="Y37" s="791"/>
      <c r="Z37" s="791"/>
      <c r="AA37" s="791"/>
      <c r="AB37" s="791"/>
      <c r="AC37" s="791"/>
      <c r="AD37" s="791"/>
      <c r="AE37" s="791"/>
      <c r="AF37" s="791"/>
      <c r="AG37" s="791"/>
      <c r="AH37" s="791"/>
      <c r="AI37" s="791"/>
      <c r="AJ37" s="791"/>
      <c r="AK37" s="791"/>
      <c r="AL37" s="791"/>
      <c r="AM37" s="791"/>
      <c r="AN37" s="791"/>
      <c r="AO37" s="791"/>
      <c r="AP37" s="791"/>
      <c r="AQ37" s="791"/>
      <c r="AR37" s="792"/>
      <c r="AS37" s="887">
        <v>1</v>
      </c>
      <c r="AT37" s="888"/>
      <c r="AU37" s="888"/>
      <c r="AV37" s="888"/>
      <c r="AW37" s="888"/>
      <c r="AX37" s="888"/>
      <c r="AY37" s="888"/>
      <c r="AZ37" s="888"/>
      <c r="BA37" s="888"/>
      <c r="BB37" s="889"/>
      <c r="BC37" s="1046">
        <v>25</v>
      </c>
      <c r="BD37" s="1047"/>
      <c r="BE37" s="1047"/>
      <c r="BF37" s="1047"/>
      <c r="BG37" s="1047"/>
      <c r="BH37" s="1047"/>
      <c r="BI37" s="1047"/>
      <c r="BJ37" s="1047"/>
      <c r="BK37" s="1047"/>
      <c r="BL37" s="1047"/>
      <c r="BM37" s="1048"/>
      <c r="BN37" s="203">
        <f>AS37*BC37</f>
        <v>25</v>
      </c>
    </row>
    <row r="38" spans="1:66" ht="15.75">
      <c r="A38" s="592">
        <v>26</v>
      </c>
      <c r="B38" s="593"/>
      <c r="C38" s="593"/>
      <c r="D38" s="594"/>
      <c r="E38" s="790" t="s">
        <v>387</v>
      </c>
      <c r="F38" s="791"/>
      <c r="G38" s="791"/>
      <c r="H38" s="791"/>
      <c r="I38" s="791"/>
      <c r="J38" s="791"/>
      <c r="K38" s="791"/>
      <c r="L38" s="791"/>
      <c r="M38" s="791"/>
      <c r="N38" s="791"/>
      <c r="O38" s="791"/>
      <c r="P38" s="791"/>
      <c r="Q38" s="791"/>
      <c r="R38" s="791"/>
      <c r="S38" s="791"/>
      <c r="T38" s="791"/>
      <c r="U38" s="791"/>
      <c r="V38" s="791"/>
      <c r="W38" s="791"/>
      <c r="X38" s="791"/>
      <c r="Y38" s="791"/>
      <c r="Z38" s="791"/>
      <c r="AA38" s="791"/>
      <c r="AB38" s="791"/>
      <c r="AC38" s="791"/>
      <c r="AD38" s="791"/>
      <c r="AE38" s="791"/>
      <c r="AF38" s="791"/>
      <c r="AG38" s="791"/>
      <c r="AH38" s="791"/>
      <c r="AI38" s="791"/>
      <c r="AJ38" s="791"/>
      <c r="AK38" s="791"/>
      <c r="AL38" s="791"/>
      <c r="AM38" s="791"/>
      <c r="AN38" s="791"/>
      <c r="AO38" s="791"/>
      <c r="AP38" s="791"/>
      <c r="AQ38" s="791"/>
      <c r="AR38" s="792"/>
      <c r="AS38" s="887"/>
      <c r="AT38" s="888"/>
      <c r="AU38" s="888"/>
      <c r="AV38" s="888"/>
      <c r="AW38" s="888"/>
      <c r="AX38" s="888"/>
      <c r="AY38" s="888"/>
      <c r="AZ38" s="888"/>
      <c r="BA38" s="888"/>
      <c r="BB38" s="889"/>
      <c r="BC38" s="1046"/>
      <c r="BD38" s="1047"/>
      <c r="BE38" s="1047"/>
      <c r="BF38" s="1047"/>
      <c r="BG38" s="1047"/>
      <c r="BH38" s="1047"/>
      <c r="BI38" s="1047"/>
      <c r="BJ38" s="1047"/>
      <c r="BK38" s="1047"/>
      <c r="BL38" s="1047"/>
      <c r="BM38" s="1048"/>
      <c r="BN38" s="203">
        <v>18960</v>
      </c>
    </row>
    <row r="39" spans="1:66" ht="15.75">
      <c r="A39" s="592">
        <v>27</v>
      </c>
      <c r="B39" s="593"/>
      <c r="C39" s="593"/>
      <c r="D39" s="594"/>
      <c r="E39" s="790" t="s">
        <v>388</v>
      </c>
      <c r="F39" s="791"/>
      <c r="G39" s="791"/>
      <c r="H39" s="791"/>
      <c r="I39" s="791"/>
      <c r="J39" s="791"/>
      <c r="K39" s="791"/>
      <c r="L39" s="791"/>
      <c r="M39" s="791"/>
      <c r="N39" s="791"/>
      <c r="O39" s="791"/>
      <c r="P39" s="791"/>
      <c r="Q39" s="791"/>
      <c r="R39" s="791"/>
      <c r="S39" s="791"/>
      <c r="T39" s="791"/>
      <c r="U39" s="791"/>
      <c r="V39" s="791"/>
      <c r="W39" s="791"/>
      <c r="X39" s="791"/>
      <c r="Y39" s="791"/>
      <c r="Z39" s="791"/>
      <c r="AA39" s="791"/>
      <c r="AB39" s="791"/>
      <c r="AC39" s="791"/>
      <c r="AD39" s="791"/>
      <c r="AE39" s="791"/>
      <c r="AF39" s="791"/>
      <c r="AG39" s="791"/>
      <c r="AH39" s="791"/>
      <c r="AI39" s="791"/>
      <c r="AJ39" s="791"/>
      <c r="AK39" s="791"/>
      <c r="AL39" s="791"/>
      <c r="AM39" s="791"/>
      <c r="AN39" s="791"/>
      <c r="AO39" s="791"/>
      <c r="AP39" s="791"/>
      <c r="AQ39" s="791"/>
      <c r="AR39" s="792"/>
      <c r="AS39" s="887">
        <v>1</v>
      </c>
      <c r="AT39" s="888"/>
      <c r="AU39" s="888"/>
      <c r="AV39" s="888"/>
      <c r="AW39" s="888"/>
      <c r="AX39" s="888"/>
      <c r="AY39" s="888"/>
      <c r="AZ39" s="888"/>
      <c r="BA39" s="888"/>
      <c r="BB39" s="889"/>
      <c r="BC39" s="1046">
        <v>1500</v>
      </c>
      <c r="BD39" s="1047"/>
      <c r="BE39" s="1047"/>
      <c r="BF39" s="1047"/>
      <c r="BG39" s="1047"/>
      <c r="BH39" s="1047"/>
      <c r="BI39" s="1047"/>
      <c r="BJ39" s="1047"/>
      <c r="BK39" s="1047"/>
      <c r="BL39" s="1047"/>
      <c r="BM39" s="1048"/>
      <c r="BN39" s="203">
        <f>AS39*BC39</f>
        <v>1500</v>
      </c>
    </row>
    <row r="40" spans="1:66" ht="15.75">
      <c r="A40" s="606"/>
      <c r="B40" s="545"/>
      <c r="C40" s="545"/>
      <c r="D40" s="607"/>
      <c r="E40" s="603" t="s">
        <v>7</v>
      </c>
      <c r="F40" s="604"/>
      <c r="G40" s="604"/>
      <c r="H40" s="604"/>
      <c r="I40" s="604"/>
      <c r="J40" s="604"/>
      <c r="K40" s="604"/>
      <c r="L40" s="604"/>
      <c r="M40" s="604"/>
      <c r="N40" s="604"/>
      <c r="O40" s="604"/>
      <c r="P40" s="604"/>
      <c r="Q40" s="604"/>
      <c r="R40" s="604"/>
      <c r="S40" s="604"/>
      <c r="T40" s="604"/>
      <c r="U40" s="604"/>
      <c r="V40" s="604"/>
      <c r="W40" s="604"/>
      <c r="X40" s="604"/>
      <c r="Y40" s="604"/>
      <c r="Z40" s="604"/>
      <c r="AA40" s="604"/>
      <c r="AB40" s="604"/>
      <c r="AC40" s="604"/>
      <c r="AD40" s="604"/>
      <c r="AE40" s="604"/>
      <c r="AF40" s="604"/>
      <c r="AG40" s="604"/>
      <c r="AH40" s="604"/>
      <c r="AI40" s="604"/>
      <c r="AJ40" s="604"/>
      <c r="AK40" s="604"/>
      <c r="AL40" s="604"/>
      <c r="AM40" s="604"/>
      <c r="AN40" s="604"/>
      <c r="AO40" s="604"/>
      <c r="AP40" s="604"/>
      <c r="AQ40" s="604"/>
      <c r="AR40" s="605"/>
      <c r="AS40" s="606" t="s">
        <v>8</v>
      </c>
      <c r="AT40" s="545"/>
      <c r="AU40" s="545"/>
      <c r="AV40" s="545"/>
      <c r="AW40" s="545"/>
      <c r="AX40" s="545"/>
      <c r="AY40" s="545"/>
      <c r="AZ40" s="545"/>
      <c r="BA40" s="545"/>
      <c r="BB40" s="607"/>
      <c r="BC40" s="817" t="s">
        <v>8</v>
      </c>
      <c r="BD40" s="896"/>
      <c r="BE40" s="896"/>
      <c r="BF40" s="896"/>
      <c r="BG40" s="896"/>
      <c r="BH40" s="896"/>
      <c r="BI40" s="896"/>
      <c r="BJ40" s="896"/>
      <c r="BK40" s="896"/>
      <c r="BL40" s="896"/>
      <c r="BM40" s="818"/>
      <c r="BN40" s="105">
        <f>BN12</f>
        <v>21996</v>
      </c>
    </row>
    <row r="41" ht="17.25" customHeight="1"/>
    <row r="42" spans="1:66" ht="15.75">
      <c r="A42" s="608" t="s">
        <v>568</v>
      </c>
      <c r="B42" s="608"/>
      <c r="C42" s="608"/>
      <c r="D42" s="608"/>
      <c r="E42" s="608"/>
      <c r="F42" s="608"/>
      <c r="G42" s="608"/>
      <c r="H42" s="608"/>
      <c r="I42" s="608"/>
      <c r="J42" s="608"/>
      <c r="K42" s="608"/>
      <c r="L42" s="608"/>
      <c r="M42" s="608"/>
      <c r="N42" s="608"/>
      <c r="O42" s="608"/>
      <c r="P42" s="608"/>
      <c r="Q42" s="608"/>
      <c r="R42" s="608"/>
      <c r="S42" s="608"/>
      <c r="T42" s="608"/>
      <c r="U42" s="608"/>
      <c r="V42" s="608"/>
      <c r="W42" s="608"/>
      <c r="X42" s="608"/>
      <c r="Y42" s="608"/>
      <c r="Z42" s="608"/>
      <c r="AA42" s="608"/>
      <c r="AB42" s="608"/>
      <c r="AC42" s="608"/>
      <c r="AD42" s="608"/>
      <c r="AE42" s="608"/>
      <c r="AF42" s="608"/>
      <c r="AG42" s="608"/>
      <c r="AH42" s="608"/>
      <c r="AI42" s="608"/>
      <c r="AJ42" s="608"/>
      <c r="AK42" s="608"/>
      <c r="AL42" s="608"/>
      <c r="AM42" s="608"/>
      <c r="AN42" s="608"/>
      <c r="AO42" s="608"/>
      <c r="AP42" s="608"/>
      <c r="AQ42" s="608"/>
      <c r="AR42" s="608"/>
      <c r="AS42" s="55"/>
      <c r="AT42" s="55"/>
      <c r="AU42" s="55"/>
      <c r="AV42" s="55"/>
      <c r="AW42" s="55"/>
      <c r="AX42" s="570">
        <f>BN40</f>
        <v>21996</v>
      </c>
      <c r="AY42" s="570"/>
      <c r="AZ42" s="570"/>
      <c r="BA42" s="570"/>
      <c r="BB42" s="570"/>
      <c r="BC42" s="570"/>
      <c r="BD42" s="570"/>
      <c r="BE42" s="570"/>
      <c r="BF42" s="570"/>
      <c r="BG42" s="570"/>
      <c r="BH42" s="570"/>
      <c r="BI42" s="570"/>
      <c r="BJ42" s="570"/>
      <c r="BK42" s="570"/>
      <c r="BL42" s="570"/>
      <c r="BM42" s="570"/>
      <c r="BN42" s="55" t="s">
        <v>11</v>
      </c>
    </row>
    <row r="44" spans="1:66" ht="40.5" customHeight="1">
      <c r="A44" s="567" t="s">
        <v>566</v>
      </c>
      <c r="B44" s="567"/>
      <c r="C44" s="567"/>
      <c r="D44" s="567"/>
      <c r="E44" s="567"/>
      <c r="F44" s="567"/>
      <c r="G44" s="567"/>
      <c r="H44" s="567"/>
      <c r="I44" s="567"/>
      <c r="J44" s="567"/>
      <c r="K44" s="567"/>
      <c r="L44" s="567"/>
      <c r="M44" s="567"/>
      <c r="N44" s="567"/>
      <c r="O44" s="567"/>
      <c r="P44" s="567"/>
      <c r="Q44" s="567"/>
      <c r="R44" s="567"/>
      <c r="S44" s="567"/>
      <c r="T44" s="567"/>
      <c r="U44" s="567"/>
      <c r="V44" s="567"/>
      <c r="W44" s="567"/>
      <c r="X44" s="567"/>
      <c r="Y44" s="567"/>
      <c r="Z44" s="567"/>
      <c r="AA44" s="567"/>
      <c r="AB44" s="567"/>
      <c r="AC44" s="567"/>
      <c r="AD44" s="567"/>
      <c r="AE44" s="567"/>
      <c r="AF44" s="567"/>
      <c r="AG44" s="567"/>
      <c r="AH44" s="567"/>
      <c r="AI44" s="567"/>
      <c r="AJ44" s="567"/>
      <c r="AK44" s="567"/>
      <c r="AL44" s="567"/>
      <c r="AM44" s="567"/>
      <c r="AN44" s="567"/>
      <c r="AO44" s="567"/>
      <c r="AP44" s="567"/>
      <c r="AQ44" s="567"/>
      <c r="AR44" s="567"/>
      <c r="AS44" s="567"/>
      <c r="AT44" s="567"/>
      <c r="AU44" s="567"/>
      <c r="AV44" s="567"/>
      <c r="AW44" s="567"/>
      <c r="AX44" s="567"/>
      <c r="AY44" s="567"/>
      <c r="AZ44" s="567"/>
      <c r="BA44" s="567"/>
      <c r="BB44" s="567"/>
      <c r="BC44" s="567"/>
      <c r="BD44" s="567"/>
      <c r="BE44" s="567"/>
      <c r="BF44" s="567"/>
      <c r="BG44" s="567"/>
      <c r="BH44" s="567"/>
      <c r="BI44" s="567"/>
      <c r="BJ44" s="567"/>
      <c r="BK44" s="567"/>
      <c r="BL44" s="567"/>
      <c r="BM44" s="567"/>
      <c r="BN44" s="567"/>
    </row>
  </sheetData>
  <sheetProtection/>
  <mergeCells count="137">
    <mergeCell ref="BC40:BM40"/>
    <mergeCell ref="AS37:BB37"/>
    <mergeCell ref="BC37:BM37"/>
    <mergeCell ref="A38:D38"/>
    <mergeCell ref="E38:AR38"/>
    <mergeCell ref="A44:BN44"/>
    <mergeCell ref="A42:AR42"/>
    <mergeCell ref="AX42:BM42"/>
    <mergeCell ref="A40:D40"/>
    <mergeCell ref="E40:AR40"/>
    <mergeCell ref="AS40:BB40"/>
    <mergeCell ref="A36:D36"/>
    <mergeCell ref="E36:AR36"/>
    <mergeCell ref="AS36:BB36"/>
    <mergeCell ref="BC36:BM36"/>
    <mergeCell ref="A39:D39"/>
    <mergeCell ref="E39:AR39"/>
    <mergeCell ref="AS39:BB39"/>
    <mergeCell ref="BC39:BM39"/>
    <mergeCell ref="A37:D37"/>
    <mergeCell ref="E37:AR37"/>
    <mergeCell ref="A34:D34"/>
    <mergeCell ref="E34:AR34"/>
    <mergeCell ref="AS34:BB34"/>
    <mergeCell ref="BC34:BM34"/>
    <mergeCell ref="AS38:BB38"/>
    <mergeCell ref="BC38:BM38"/>
    <mergeCell ref="A35:D35"/>
    <mergeCell ref="E35:AR35"/>
    <mergeCell ref="AS35:BB35"/>
    <mergeCell ref="BC35:BM35"/>
    <mergeCell ref="A32:D32"/>
    <mergeCell ref="E32:AR32"/>
    <mergeCell ref="AS32:BB32"/>
    <mergeCell ref="BC32:BM32"/>
    <mergeCell ref="A33:D33"/>
    <mergeCell ref="E33:AR33"/>
    <mergeCell ref="AS33:BB33"/>
    <mergeCell ref="BC33:BM33"/>
    <mergeCell ref="A30:D30"/>
    <mergeCell ref="E30:AR30"/>
    <mergeCell ref="AS30:BB30"/>
    <mergeCell ref="BC30:BM30"/>
    <mergeCell ref="A31:D31"/>
    <mergeCell ref="E31:AR31"/>
    <mergeCell ref="AS31:BB31"/>
    <mergeCell ref="BC31:BM31"/>
    <mergeCell ref="A28:D28"/>
    <mergeCell ref="E28:AR28"/>
    <mergeCell ref="AS28:BB28"/>
    <mergeCell ref="BC28:BM28"/>
    <mergeCell ref="A29:D29"/>
    <mergeCell ref="E29:AR29"/>
    <mergeCell ref="AS29:BB29"/>
    <mergeCell ref="BC29:BM29"/>
    <mergeCell ref="A26:D26"/>
    <mergeCell ref="E26:AR26"/>
    <mergeCell ref="AS26:BB26"/>
    <mergeCell ref="BC26:BM26"/>
    <mergeCell ref="A27:D27"/>
    <mergeCell ref="E27:AR27"/>
    <mergeCell ref="AS27:BB27"/>
    <mergeCell ref="BC27:BM27"/>
    <mergeCell ref="A24:D24"/>
    <mergeCell ref="E24:AR24"/>
    <mergeCell ref="AS24:BB24"/>
    <mergeCell ref="BC24:BM24"/>
    <mergeCell ref="A25:D25"/>
    <mergeCell ref="E25:AR25"/>
    <mergeCell ref="AS25:BB25"/>
    <mergeCell ref="BC25:BM25"/>
    <mergeCell ref="A22:D22"/>
    <mergeCell ref="E22:AR22"/>
    <mergeCell ref="AS22:BB22"/>
    <mergeCell ref="BC22:BM22"/>
    <mergeCell ref="A23:D23"/>
    <mergeCell ref="E23:AR23"/>
    <mergeCell ref="AS23:BB23"/>
    <mergeCell ref="BC23:BM23"/>
    <mergeCell ref="A20:D20"/>
    <mergeCell ref="E20:AR20"/>
    <mergeCell ref="AS20:BB20"/>
    <mergeCell ref="BC20:BM20"/>
    <mergeCell ref="A21:D21"/>
    <mergeCell ref="E21:AR21"/>
    <mergeCell ref="AS21:BB21"/>
    <mergeCell ref="BC21:BM21"/>
    <mergeCell ref="A18:D18"/>
    <mergeCell ref="E18:AR18"/>
    <mergeCell ref="AS18:BB18"/>
    <mergeCell ref="BC18:BM18"/>
    <mergeCell ref="A19:D19"/>
    <mergeCell ref="E19:AR19"/>
    <mergeCell ref="AS19:BB19"/>
    <mergeCell ref="BC19:BM19"/>
    <mergeCell ref="A16:D16"/>
    <mergeCell ref="E16:AR16"/>
    <mergeCell ref="AS16:BB16"/>
    <mergeCell ref="BC16:BM16"/>
    <mergeCell ref="A17:D17"/>
    <mergeCell ref="E17:AR17"/>
    <mergeCell ref="AS17:BB17"/>
    <mergeCell ref="BC17:BM17"/>
    <mergeCell ref="A14:D14"/>
    <mergeCell ref="E14:AR14"/>
    <mergeCell ref="AS14:BB14"/>
    <mergeCell ref="BC14:BM14"/>
    <mergeCell ref="A15:D15"/>
    <mergeCell ref="E15:AR15"/>
    <mergeCell ref="AS15:BB15"/>
    <mergeCell ref="BC15:BM15"/>
    <mergeCell ref="A12:D12"/>
    <mergeCell ref="E12:AR12"/>
    <mergeCell ref="AS12:BB12"/>
    <mergeCell ref="BC12:BM12"/>
    <mergeCell ref="A13:D13"/>
    <mergeCell ref="E13:AR13"/>
    <mergeCell ref="AS13:BB13"/>
    <mergeCell ref="BC13:BM13"/>
    <mergeCell ref="E11:AR11"/>
    <mergeCell ref="BC8:BM8"/>
    <mergeCell ref="A9:D9"/>
    <mergeCell ref="BC9:BM9"/>
    <mergeCell ref="A10:D10"/>
    <mergeCell ref="E10:AR10"/>
    <mergeCell ref="BC10:BM10"/>
    <mergeCell ref="E9:AR9"/>
    <mergeCell ref="A2:BN2"/>
    <mergeCell ref="AS11:BB11"/>
    <mergeCell ref="BC11:BM11"/>
    <mergeCell ref="A3:BN3"/>
    <mergeCell ref="S5:BN5"/>
    <mergeCell ref="AH6:BN6"/>
    <mergeCell ref="A8:D8"/>
    <mergeCell ref="E8:AR8"/>
    <mergeCell ref="AS8:BB10"/>
    <mergeCell ref="A11:D11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O103"/>
  <sheetViews>
    <sheetView view="pageBreakPreview" zoomScaleSheetLayoutView="100" zoomScalePageLayoutView="0" workbookViewId="0" topLeftCell="A19">
      <selection activeCell="A2" sqref="A2:CM2"/>
    </sheetView>
  </sheetViews>
  <sheetFormatPr defaultColWidth="1.37890625" defaultRowHeight="12.75"/>
  <cols>
    <col min="1" max="5" width="1.37890625" style="1" customWidth="1"/>
    <col min="6" max="6" width="0.875" style="1" customWidth="1"/>
    <col min="7" max="7" width="1.37890625" style="1" customWidth="1"/>
    <col min="8" max="8" width="5.75390625" style="1" customWidth="1"/>
    <col min="9" max="11" width="1.37890625" style="1" customWidth="1"/>
    <col min="12" max="12" width="4.625" style="1" customWidth="1"/>
    <col min="13" max="13" width="1.37890625" style="1" customWidth="1"/>
    <col min="14" max="14" width="4.00390625" style="1" customWidth="1"/>
    <col min="15" max="15" width="1.37890625" style="1" customWidth="1"/>
    <col min="16" max="16" width="9.25390625" style="1" customWidth="1"/>
    <col min="17" max="20" width="1.37890625" style="1" customWidth="1"/>
    <col min="21" max="21" width="0.6171875" style="1" customWidth="1"/>
    <col min="22" max="30" width="1.37890625" style="1" customWidth="1"/>
    <col min="31" max="31" width="0.2421875" style="1" customWidth="1"/>
    <col min="32" max="33" width="1.37890625" style="1" hidden="1" customWidth="1"/>
    <col min="34" max="34" width="4.75390625" style="1" customWidth="1"/>
    <col min="35" max="49" width="1.37890625" style="1" customWidth="1"/>
    <col min="50" max="50" width="3.625" style="1" customWidth="1"/>
    <col min="51" max="51" width="2.875" style="1" customWidth="1"/>
    <col min="52" max="57" width="1.37890625" style="1" customWidth="1"/>
    <col min="58" max="58" width="1.12109375" style="1" customWidth="1"/>
    <col min="59" max="59" width="2.875" style="1" customWidth="1"/>
    <col min="60" max="66" width="1.37890625" style="1" customWidth="1"/>
    <col min="67" max="67" width="0.74609375" style="1" customWidth="1"/>
    <col min="68" max="69" width="1.37890625" style="1" customWidth="1"/>
    <col min="70" max="70" width="1.25" style="1" customWidth="1"/>
    <col min="71" max="71" width="1.37890625" style="1" hidden="1" customWidth="1"/>
    <col min="72" max="72" width="1.37890625" style="1" customWidth="1"/>
    <col min="73" max="73" width="0.875" style="1" customWidth="1"/>
    <col min="74" max="74" width="0.6171875" style="1" customWidth="1"/>
    <col min="75" max="87" width="1.37890625" style="1" customWidth="1"/>
    <col min="88" max="88" width="1.12109375" style="1" customWidth="1"/>
    <col min="89" max="89" width="0.2421875" style="1" hidden="1" customWidth="1"/>
    <col min="90" max="90" width="1.37890625" style="1" hidden="1" customWidth="1"/>
    <col min="91" max="91" width="0.12890625" style="1" hidden="1" customWidth="1"/>
    <col min="92" max="92" width="15.75390625" style="193" customWidth="1"/>
    <col min="93" max="93" width="11.875" style="193" customWidth="1"/>
    <col min="94" max="16384" width="1.37890625" style="1" customWidth="1"/>
  </cols>
  <sheetData>
    <row r="1" spans="82:88" ht="15.75">
      <c r="CD1" s="543" t="s">
        <v>490</v>
      </c>
      <c r="CE1" s="543"/>
      <c r="CF1" s="543"/>
      <c r="CG1" s="543"/>
      <c r="CH1" s="543"/>
      <c r="CI1" s="543"/>
      <c r="CJ1" s="543"/>
    </row>
    <row r="2" spans="1:91" ht="20.25" customHeight="1">
      <c r="A2" s="544" t="s">
        <v>749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E2" s="544"/>
      <c r="AF2" s="544"/>
      <c r="AG2" s="544"/>
      <c r="AH2" s="544"/>
      <c r="AI2" s="544"/>
      <c r="AJ2" s="544"/>
      <c r="AK2" s="544"/>
      <c r="AL2" s="544"/>
      <c r="AM2" s="544"/>
      <c r="AN2" s="544"/>
      <c r="AO2" s="544"/>
      <c r="AP2" s="544"/>
      <c r="AQ2" s="544"/>
      <c r="AR2" s="544"/>
      <c r="AS2" s="544"/>
      <c r="AT2" s="544"/>
      <c r="AU2" s="544"/>
      <c r="AV2" s="544"/>
      <c r="AW2" s="544"/>
      <c r="AX2" s="544"/>
      <c r="AY2" s="544"/>
      <c r="AZ2" s="544"/>
      <c r="BA2" s="544"/>
      <c r="BB2" s="544"/>
      <c r="BC2" s="544"/>
      <c r="BD2" s="544"/>
      <c r="BE2" s="544"/>
      <c r="BF2" s="544"/>
      <c r="BG2" s="544"/>
      <c r="BH2" s="544"/>
      <c r="BI2" s="544"/>
      <c r="BJ2" s="544"/>
      <c r="BK2" s="544"/>
      <c r="BL2" s="544"/>
      <c r="BM2" s="544"/>
      <c r="BN2" s="544"/>
      <c r="BO2" s="544"/>
      <c r="BP2" s="544"/>
      <c r="BQ2" s="544"/>
      <c r="BR2" s="544"/>
      <c r="BS2" s="544"/>
      <c r="BT2" s="544"/>
      <c r="BU2" s="544"/>
      <c r="BV2" s="544"/>
      <c r="BW2" s="544"/>
      <c r="BX2" s="544"/>
      <c r="BY2" s="544"/>
      <c r="BZ2" s="544"/>
      <c r="CA2" s="544"/>
      <c r="CB2" s="544"/>
      <c r="CC2" s="544"/>
      <c r="CD2" s="544"/>
      <c r="CE2" s="544"/>
      <c r="CF2" s="544"/>
      <c r="CG2" s="544"/>
      <c r="CH2" s="544"/>
      <c r="CI2" s="544"/>
      <c r="CJ2" s="544"/>
      <c r="CK2" s="544"/>
      <c r="CL2" s="544"/>
      <c r="CM2" s="544"/>
    </row>
    <row r="3" spans="1:91" ht="4.5" customHeight="1">
      <c r="A3" s="545"/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5"/>
      <c r="AG3" s="545"/>
      <c r="AH3" s="545"/>
      <c r="AI3" s="545"/>
      <c r="AJ3" s="545"/>
      <c r="AK3" s="545"/>
      <c r="AL3" s="545"/>
      <c r="AM3" s="545"/>
      <c r="AN3" s="545"/>
      <c r="AO3" s="545"/>
      <c r="AP3" s="545"/>
      <c r="AQ3" s="545"/>
      <c r="AR3" s="545"/>
      <c r="AS3" s="545"/>
      <c r="AT3" s="545"/>
      <c r="AU3" s="545"/>
      <c r="AV3" s="545"/>
      <c r="AW3" s="545"/>
      <c r="AX3" s="545"/>
      <c r="AY3" s="545"/>
      <c r="AZ3" s="545"/>
      <c r="BA3" s="545"/>
      <c r="BB3" s="545"/>
      <c r="BC3" s="545"/>
      <c r="BD3" s="545"/>
      <c r="BE3" s="545"/>
      <c r="BF3" s="545"/>
      <c r="BG3" s="545"/>
      <c r="BH3" s="545"/>
      <c r="BI3" s="545"/>
      <c r="BJ3" s="545"/>
      <c r="BK3" s="545"/>
      <c r="BL3" s="545"/>
      <c r="BM3" s="545"/>
      <c r="BN3" s="545"/>
      <c r="BO3" s="545"/>
      <c r="BP3" s="545"/>
      <c r="BQ3" s="545"/>
      <c r="BR3" s="545"/>
      <c r="BS3" s="545"/>
      <c r="BT3" s="545"/>
      <c r="BU3" s="545"/>
      <c r="BV3" s="545"/>
      <c r="BW3" s="545"/>
      <c r="BX3" s="545"/>
      <c r="BY3" s="545"/>
      <c r="BZ3" s="545"/>
      <c r="CA3" s="545"/>
      <c r="CB3" s="545"/>
      <c r="CC3" s="545"/>
      <c r="CD3" s="545"/>
      <c r="CE3" s="545"/>
      <c r="CF3" s="545"/>
      <c r="CG3" s="545"/>
      <c r="CH3" s="545"/>
      <c r="CI3" s="545"/>
      <c r="CJ3" s="545"/>
      <c r="CK3" s="545"/>
      <c r="CL3" s="545"/>
      <c r="CM3" s="545"/>
    </row>
    <row r="4" spans="1:93" s="67" customFormat="1" ht="12">
      <c r="A4" s="546" t="s">
        <v>36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8"/>
      <c r="R4" s="538" t="s">
        <v>273</v>
      </c>
      <c r="S4" s="539"/>
      <c r="T4" s="539"/>
      <c r="U4" s="540"/>
      <c r="V4" s="538" t="s">
        <v>272</v>
      </c>
      <c r="W4" s="539"/>
      <c r="X4" s="539"/>
      <c r="Y4" s="539"/>
      <c r="Z4" s="539"/>
      <c r="AA4" s="539"/>
      <c r="AB4" s="539"/>
      <c r="AC4" s="539"/>
      <c r="AD4" s="539"/>
      <c r="AE4" s="539"/>
      <c r="AF4" s="539"/>
      <c r="AG4" s="539"/>
      <c r="AH4" s="540"/>
      <c r="AI4" s="553" t="s">
        <v>220</v>
      </c>
      <c r="AJ4" s="554"/>
      <c r="AK4" s="554"/>
      <c r="AL4" s="554"/>
      <c r="AM4" s="554"/>
      <c r="AN4" s="554"/>
      <c r="AO4" s="554"/>
      <c r="AP4" s="554"/>
      <c r="AQ4" s="554"/>
      <c r="AR4" s="554"/>
      <c r="AS4" s="554"/>
      <c r="AT4" s="554"/>
      <c r="AU4" s="554"/>
      <c r="AV4" s="554"/>
      <c r="AW4" s="554"/>
      <c r="AX4" s="554"/>
      <c r="AY4" s="554"/>
      <c r="AZ4" s="554"/>
      <c r="BA4" s="554"/>
      <c r="BB4" s="554"/>
      <c r="BC4" s="554"/>
      <c r="BD4" s="554"/>
      <c r="BE4" s="554"/>
      <c r="BF4" s="554"/>
      <c r="BG4" s="554"/>
      <c r="BH4" s="554"/>
      <c r="BI4" s="554"/>
      <c r="BJ4" s="554"/>
      <c r="BK4" s="554"/>
      <c r="BL4" s="554"/>
      <c r="BM4" s="554"/>
      <c r="BN4" s="554"/>
      <c r="BO4" s="554"/>
      <c r="BP4" s="554"/>
      <c r="BQ4" s="554"/>
      <c r="BR4" s="554"/>
      <c r="BS4" s="554"/>
      <c r="BT4" s="554"/>
      <c r="BU4" s="554"/>
      <c r="BV4" s="554"/>
      <c r="BW4" s="554"/>
      <c r="BX4" s="554"/>
      <c r="BY4" s="554"/>
      <c r="BZ4" s="554"/>
      <c r="CA4" s="554"/>
      <c r="CB4" s="554"/>
      <c r="CC4" s="554"/>
      <c r="CD4" s="554"/>
      <c r="CE4" s="554"/>
      <c r="CF4" s="554"/>
      <c r="CG4" s="554"/>
      <c r="CH4" s="554"/>
      <c r="CI4" s="554"/>
      <c r="CJ4" s="554"/>
      <c r="CK4" s="554"/>
      <c r="CL4" s="554"/>
      <c r="CM4" s="555"/>
      <c r="CN4" s="194"/>
      <c r="CO4" s="194"/>
    </row>
    <row r="5" spans="1:93" s="67" customFormat="1" ht="12">
      <c r="A5" s="549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550"/>
      <c r="R5" s="551"/>
      <c r="S5" s="288"/>
      <c r="T5" s="288"/>
      <c r="U5" s="552"/>
      <c r="V5" s="551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552"/>
      <c r="AI5" s="546" t="s">
        <v>221</v>
      </c>
      <c r="AJ5" s="547"/>
      <c r="AK5" s="547"/>
      <c r="AL5" s="547"/>
      <c r="AM5" s="547"/>
      <c r="AN5" s="547"/>
      <c r="AO5" s="547"/>
      <c r="AP5" s="547"/>
      <c r="AQ5" s="548"/>
      <c r="AR5" s="553" t="s">
        <v>6</v>
      </c>
      <c r="AS5" s="554"/>
      <c r="AT5" s="554"/>
      <c r="AU5" s="554"/>
      <c r="AV5" s="554"/>
      <c r="AW5" s="554"/>
      <c r="AX5" s="554"/>
      <c r="AY5" s="554"/>
      <c r="AZ5" s="554"/>
      <c r="BA5" s="554"/>
      <c r="BB5" s="554"/>
      <c r="BC5" s="554"/>
      <c r="BD5" s="554"/>
      <c r="BE5" s="554"/>
      <c r="BF5" s="554"/>
      <c r="BG5" s="554"/>
      <c r="BH5" s="554"/>
      <c r="BI5" s="554"/>
      <c r="BJ5" s="554"/>
      <c r="BK5" s="554"/>
      <c r="BL5" s="554"/>
      <c r="BM5" s="554"/>
      <c r="BN5" s="554"/>
      <c r="BO5" s="554"/>
      <c r="BP5" s="554"/>
      <c r="BQ5" s="554"/>
      <c r="BR5" s="554"/>
      <c r="BS5" s="554"/>
      <c r="BT5" s="554"/>
      <c r="BU5" s="554"/>
      <c r="BV5" s="554"/>
      <c r="BW5" s="554"/>
      <c r="BX5" s="554"/>
      <c r="BY5" s="554"/>
      <c r="BZ5" s="554"/>
      <c r="CA5" s="554"/>
      <c r="CB5" s="554"/>
      <c r="CC5" s="554"/>
      <c r="CD5" s="554"/>
      <c r="CE5" s="554"/>
      <c r="CF5" s="554"/>
      <c r="CG5" s="554"/>
      <c r="CH5" s="554"/>
      <c r="CI5" s="554"/>
      <c r="CJ5" s="554"/>
      <c r="CK5" s="554"/>
      <c r="CL5" s="554"/>
      <c r="CM5" s="555"/>
      <c r="CN5" s="194"/>
      <c r="CO5" s="194"/>
    </row>
    <row r="6" spans="1:93" s="67" customFormat="1" ht="133.5" customHeight="1">
      <c r="A6" s="549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550"/>
      <c r="R6" s="551"/>
      <c r="S6" s="288"/>
      <c r="T6" s="288"/>
      <c r="U6" s="552"/>
      <c r="V6" s="551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552"/>
      <c r="AI6" s="549"/>
      <c r="AJ6" s="290"/>
      <c r="AK6" s="290"/>
      <c r="AL6" s="290"/>
      <c r="AM6" s="290"/>
      <c r="AN6" s="290"/>
      <c r="AO6" s="290"/>
      <c r="AP6" s="290"/>
      <c r="AQ6" s="550"/>
      <c r="AR6" s="541" t="s">
        <v>271</v>
      </c>
      <c r="AS6" s="542"/>
      <c r="AT6" s="542"/>
      <c r="AU6" s="542"/>
      <c r="AV6" s="542"/>
      <c r="AW6" s="542"/>
      <c r="AX6" s="542"/>
      <c r="AY6" s="556"/>
      <c r="AZ6" s="538" t="s">
        <v>274</v>
      </c>
      <c r="BA6" s="539"/>
      <c r="BB6" s="539"/>
      <c r="BC6" s="539"/>
      <c r="BD6" s="539"/>
      <c r="BE6" s="539"/>
      <c r="BF6" s="539"/>
      <c r="BG6" s="540"/>
      <c r="BH6" s="538" t="s">
        <v>275</v>
      </c>
      <c r="BI6" s="539"/>
      <c r="BJ6" s="539"/>
      <c r="BK6" s="539"/>
      <c r="BL6" s="539"/>
      <c r="BM6" s="539"/>
      <c r="BN6" s="539"/>
      <c r="BO6" s="540"/>
      <c r="BP6" s="538" t="s">
        <v>276</v>
      </c>
      <c r="BQ6" s="539"/>
      <c r="BR6" s="539"/>
      <c r="BS6" s="539"/>
      <c r="BT6" s="539"/>
      <c r="BU6" s="539"/>
      <c r="BV6" s="539"/>
      <c r="BW6" s="540"/>
      <c r="BX6" s="541" t="s">
        <v>270</v>
      </c>
      <c r="BY6" s="542"/>
      <c r="BZ6" s="542"/>
      <c r="CA6" s="542"/>
      <c r="CB6" s="542"/>
      <c r="CC6" s="542"/>
      <c r="CD6" s="542"/>
      <c r="CE6" s="542"/>
      <c r="CF6" s="542"/>
      <c r="CG6" s="542"/>
      <c r="CH6" s="542"/>
      <c r="CI6" s="542"/>
      <c r="CJ6" s="542"/>
      <c r="CK6" s="542"/>
      <c r="CL6" s="542"/>
      <c r="CM6" s="542"/>
      <c r="CN6" s="194"/>
      <c r="CO6" s="194"/>
    </row>
    <row r="7" spans="1:93" s="83" customFormat="1" ht="12.75" thickBot="1">
      <c r="A7" s="532">
        <v>1</v>
      </c>
      <c r="B7" s="533"/>
      <c r="C7" s="533"/>
      <c r="D7" s="533"/>
      <c r="E7" s="533"/>
      <c r="F7" s="533"/>
      <c r="G7" s="533"/>
      <c r="H7" s="533"/>
      <c r="I7" s="533"/>
      <c r="J7" s="533"/>
      <c r="K7" s="533"/>
      <c r="L7" s="533"/>
      <c r="M7" s="533"/>
      <c r="N7" s="533"/>
      <c r="O7" s="533"/>
      <c r="P7" s="533"/>
      <c r="Q7" s="534"/>
      <c r="R7" s="532">
        <v>2</v>
      </c>
      <c r="S7" s="533"/>
      <c r="T7" s="533"/>
      <c r="U7" s="534"/>
      <c r="V7" s="532">
        <v>3</v>
      </c>
      <c r="W7" s="533"/>
      <c r="X7" s="533"/>
      <c r="Y7" s="533"/>
      <c r="Z7" s="533"/>
      <c r="AA7" s="533"/>
      <c r="AB7" s="533"/>
      <c r="AC7" s="533"/>
      <c r="AD7" s="533"/>
      <c r="AE7" s="533"/>
      <c r="AF7" s="533"/>
      <c r="AG7" s="533"/>
      <c r="AH7" s="534"/>
      <c r="AI7" s="532">
        <v>4</v>
      </c>
      <c r="AJ7" s="533"/>
      <c r="AK7" s="533"/>
      <c r="AL7" s="533"/>
      <c r="AM7" s="533"/>
      <c r="AN7" s="533"/>
      <c r="AO7" s="533"/>
      <c r="AP7" s="533"/>
      <c r="AQ7" s="534"/>
      <c r="AR7" s="532">
        <v>5</v>
      </c>
      <c r="AS7" s="533"/>
      <c r="AT7" s="533"/>
      <c r="AU7" s="533"/>
      <c r="AV7" s="533"/>
      <c r="AW7" s="533"/>
      <c r="AX7" s="533"/>
      <c r="AY7" s="534"/>
      <c r="AZ7" s="532">
        <v>6</v>
      </c>
      <c r="BA7" s="533"/>
      <c r="BB7" s="533"/>
      <c r="BC7" s="533"/>
      <c r="BD7" s="533"/>
      <c r="BE7" s="533"/>
      <c r="BF7" s="533"/>
      <c r="BG7" s="534"/>
      <c r="BH7" s="532">
        <v>7</v>
      </c>
      <c r="BI7" s="533"/>
      <c r="BJ7" s="533"/>
      <c r="BK7" s="533"/>
      <c r="BL7" s="533"/>
      <c r="BM7" s="533"/>
      <c r="BN7" s="533"/>
      <c r="BO7" s="534"/>
      <c r="BP7" s="532">
        <v>8</v>
      </c>
      <c r="BQ7" s="533"/>
      <c r="BR7" s="533"/>
      <c r="BS7" s="533"/>
      <c r="BT7" s="533"/>
      <c r="BU7" s="533"/>
      <c r="BV7" s="533"/>
      <c r="BW7" s="534"/>
      <c r="BX7" s="532">
        <v>9</v>
      </c>
      <c r="BY7" s="533"/>
      <c r="BZ7" s="533"/>
      <c r="CA7" s="533"/>
      <c r="CB7" s="533"/>
      <c r="CC7" s="533"/>
      <c r="CD7" s="533"/>
      <c r="CE7" s="534"/>
      <c r="CF7" s="532">
        <v>10</v>
      </c>
      <c r="CG7" s="533"/>
      <c r="CH7" s="533"/>
      <c r="CI7" s="533"/>
      <c r="CJ7" s="533"/>
      <c r="CK7" s="533"/>
      <c r="CL7" s="533"/>
      <c r="CM7" s="534"/>
      <c r="CN7" s="195"/>
      <c r="CO7" s="195"/>
    </row>
    <row r="8" spans="1:93" s="10" customFormat="1" ht="12.75">
      <c r="A8" s="535" t="s">
        <v>223</v>
      </c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  <c r="Q8" s="537"/>
      <c r="R8" s="458" t="s">
        <v>224</v>
      </c>
      <c r="S8" s="458"/>
      <c r="T8" s="458"/>
      <c r="U8" s="459"/>
      <c r="V8" s="460" t="s">
        <v>8</v>
      </c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9"/>
      <c r="AI8" s="512">
        <f>AI11+AI14</f>
        <v>0</v>
      </c>
      <c r="AJ8" s="513"/>
      <c r="AK8" s="513"/>
      <c r="AL8" s="513"/>
      <c r="AM8" s="513"/>
      <c r="AN8" s="513"/>
      <c r="AO8" s="513"/>
      <c r="AP8" s="513"/>
      <c r="AQ8" s="514"/>
      <c r="AR8" s="512">
        <f>AR11</f>
        <v>0</v>
      </c>
      <c r="AS8" s="513"/>
      <c r="AT8" s="513"/>
      <c r="AU8" s="513"/>
      <c r="AV8" s="513"/>
      <c r="AW8" s="513"/>
      <c r="AX8" s="513"/>
      <c r="AY8" s="514"/>
      <c r="AZ8" s="512">
        <f>AZ14</f>
        <v>0</v>
      </c>
      <c r="BA8" s="513"/>
      <c r="BB8" s="513"/>
      <c r="BC8" s="513"/>
      <c r="BD8" s="513"/>
      <c r="BE8" s="513"/>
      <c r="BF8" s="513"/>
      <c r="BG8" s="514"/>
      <c r="BH8" s="512">
        <f>BH14</f>
        <v>0</v>
      </c>
      <c r="BI8" s="513"/>
      <c r="BJ8" s="513"/>
      <c r="BK8" s="513"/>
      <c r="BL8" s="513"/>
      <c r="BM8" s="513"/>
      <c r="BN8" s="513"/>
      <c r="BO8" s="514"/>
      <c r="BP8" s="518">
        <f>BP11</f>
        <v>0</v>
      </c>
      <c r="BQ8" s="513"/>
      <c r="BR8" s="513"/>
      <c r="BS8" s="513"/>
      <c r="BT8" s="513"/>
      <c r="BU8" s="513"/>
      <c r="BV8" s="513"/>
      <c r="BW8" s="514"/>
      <c r="BX8" s="512">
        <f>BX11</f>
        <v>0</v>
      </c>
      <c r="BY8" s="513"/>
      <c r="BZ8" s="513"/>
      <c r="CA8" s="513"/>
      <c r="CB8" s="513"/>
      <c r="CC8" s="513"/>
      <c r="CD8" s="513"/>
      <c r="CE8" s="514"/>
      <c r="CF8" s="518">
        <f>CF11</f>
        <v>0</v>
      </c>
      <c r="CG8" s="513"/>
      <c r="CH8" s="513"/>
      <c r="CI8" s="513"/>
      <c r="CJ8" s="513"/>
      <c r="CK8" s="513"/>
      <c r="CL8" s="513"/>
      <c r="CM8" s="519"/>
      <c r="CN8" s="61"/>
      <c r="CO8" s="61"/>
    </row>
    <row r="9" spans="1:93" s="10" customFormat="1" ht="13.5" thickBot="1">
      <c r="A9" s="521" t="s">
        <v>225</v>
      </c>
      <c r="B9" s="522"/>
      <c r="C9" s="522"/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2"/>
      <c r="Q9" s="523"/>
      <c r="R9" s="317"/>
      <c r="S9" s="317"/>
      <c r="T9" s="317"/>
      <c r="U9" s="318"/>
      <c r="V9" s="316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8"/>
      <c r="AI9" s="515"/>
      <c r="AJ9" s="516"/>
      <c r="AK9" s="516"/>
      <c r="AL9" s="516"/>
      <c r="AM9" s="516"/>
      <c r="AN9" s="516"/>
      <c r="AO9" s="516"/>
      <c r="AP9" s="516"/>
      <c r="AQ9" s="517"/>
      <c r="AR9" s="515"/>
      <c r="AS9" s="516"/>
      <c r="AT9" s="516"/>
      <c r="AU9" s="516"/>
      <c r="AV9" s="516"/>
      <c r="AW9" s="516"/>
      <c r="AX9" s="516"/>
      <c r="AY9" s="517"/>
      <c r="AZ9" s="515"/>
      <c r="BA9" s="516"/>
      <c r="BB9" s="516"/>
      <c r="BC9" s="516"/>
      <c r="BD9" s="516"/>
      <c r="BE9" s="516"/>
      <c r="BF9" s="516"/>
      <c r="BG9" s="517"/>
      <c r="BH9" s="515"/>
      <c r="BI9" s="516"/>
      <c r="BJ9" s="516"/>
      <c r="BK9" s="516"/>
      <c r="BL9" s="516"/>
      <c r="BM9" s="516"/>
      <c r="BN9" s="516"/>
      <c r="BO9" s="517"/>
      <c r="BP9" s="515"/>
      <c r="BQ9" s="516"/>
      <c r="BR9" s="516"/>
      <c r="BS9" s="516"/>
      <c r="BT9" s="516"/>
      <c r="BU9" s="516"/>
      <c r="BV9" s="516"/>
      <c r="BW9" s="517"/>
      <c r="BX9" s="515"/>
      <c r="BY9" s="516"/>
      <c r="BZ9" s="516"/>
      <c r="CA9" s="516"/>
      <c r="CB9" s="516"/>
      <c r="CC9" s="516"/>
      <c r="CD9" s="516"/>
      <c r="CE9" s="517"/>
      <c r="CF9" s="515"/>
      <c r="CG9" s="516"/>
      <c r="CH9" s="516"/>
      <c r="CI9" s="516"/>
      <c r="CJ9" s="516"/>
      <c r="CK9" s="516"/>
      <c r="CL9" s="516"/>
      <c r="CM9" s="520"/>
      <c r="CN9" s="61"/>
      <c r="CO9" s="61"/>
    </row>
    <row r="10" spans="1:93" s="10" customFormat="1" ht="12.75">
      <c r="A10" s="524" t="s">
        <v>226</v>
      </c>
      <c r="B10" s="525"/>
      <c r="C10" s="525"/>
      <c r="D10" s="525"/>
      <c r="E10" s="525"/>
      <c r="F10" s="525"/>
      <c r="G10" s="525"/>
      <c r="H10" s="525"/>
      <c r="I10" s="525"/>
      <c r="J10" s="525"/>
      <c r="K10" s="525"/>
      <c r="L10" s="525"/>
      <c r="M10" s="525"/>
      <c r="N10" s="525"/>
      <c r="O10" s="525"/>
      <c r="P10" s="525"/>
      <c r="Q10" s="526"/>
      <c r="R10" s="527"/>
      <c r="S10" s="527"/>
      <c r="T10" s="527"/>
      <c r="U10" s="528"/>
      <c r="V10" s="529"/>
      <c r="W10" s="530"/>
      <c r="X10" s="530"/>
      <c r="Y10" s="530"/>
      <c r="Z10" s="530"/>
      <c r="AA10" s="530"/>
      <c r="AB10" s="530"/>
      <c r="AC10" s="530"/>
      <c r="AD10" s="530"/>
      <c r="AE10" s="530"/>
      <c r="AF10" s="530"/>
      <c r="AG10" s="530"/>
      <c r="AH10" s="531"/>
      <c r="AI10" s="501"/>
      <c r="AJ10" s="502"/>
      <c r="AK10" s="502"/>
      <c r="AL10" s="502"/>
      <c r="AM10" s="502"/>
      <c r="AN10" s="502"/>
      <c r="AO10" s="502"/>
      <c r="AP10" s="502"/>
      <c r="AQ10" s="503"/>
      <c r="AR10" s="498" t="s">
        <v>8</v>
      </c>
      <c r="AS10" s="499"/>
      <c r="AT10" s="499"/>
      <c r="AU10" s="499"/>
      <c r="AV10" s="499"/>
      <c r="AW10" s="499"/>
      <c r="AX10" s="499"/>
      <c r="AY10" s="500"/>
      <c r="AZ10" s="498" t="s">
        <v>8</v>
      </c>
      <c r="BA10" s="499"/>
      <c r="BB10" s="499"/>
      <c r="BC10" s="499"/>
      <c r="BD10" s="499"/>
      <c r="BE10" s="499"/>
      <c r="BF10" s="499"/>
      <c r="BG10" s="500"/>
      <c r="BH10" s="498" t="s">
        <v>8</v>
      </c>
      <c r="BI10" s="499"/>
      <c r="BJ10" s="499"/>
      <c r="BK10" s="499"/>
      <c r="BL10" s="499"/>
      <c r="BM10" s="499"/>
      <c r="BN10" s="499"/>
      <c r="BO10" s="500"/>
      <c r="BP10" s="498" t="s">
        <v>8</v>
      </c>
      <c r="BQ10" s="499"/>
      <c r="BR10" s="499"/>
      <c r="BS10" s="499"/>
      <c r="BT10" s="499"/>
      <c r="BU10" s="499"/>
      <c r="BV10" s="499"/>
      <c r="BW10" s="500"/>
      <c r="BX10" s="501"/>
      <c r="BY10" s="502"/>
      <c r="BZ10" s="502"/>
      <c r="CA10" s="502"/>
      <c r="CB10" s="502"/>
      <c r="CC10" s="502"/>
      <c r="CD10" s="502"/>
      <c r="CE10" s="503"/>
      <c r="CF10" s="498" t="s">
        <v>8</v>
      </c>
      <c r="CG10" s="499"/>
      <c r="CH10" s="499"/>
      <c r="CI10" s="499"/>
      <c r="CJ10" s="499"/>
      <c r="CK10" s="499"/>
      <c r="CL10" s="499"/>
      <c r="CM10" s="504"/>
      <c r="CN10" s="61"/>
      <c r="CO10" s="61"/>
    </row>
    <row r="11" spans="1:93" s="180" customFormat="1" ht="24" customHeight="1">
      <c r="A11" s="505" t="s">
        <v>742</v>
      </c>
      <c r="B11" s="506"/>
      <c r="C11" s="506"/>
      <c r="D11" s="506"/>
      <c r="E11" s="506"/>
      <c r="F11" s="506"/>
      <c r="G11" s="506"/>
      <c r="H11" s="506"/>
      <c r="I11" s="506"/>
      <c r="J11" s="506"/>
      <c r="K11" s="506"/>
      <c r="L11" s="506"/>
      <c r="M11" s="506"/>
      <c r="N11" s="506"/>
      <c r="O11" s="506"/>
      <c r="P11" s="506"/>
      <c r="Q11" s="507"/>
      <c r="R11" s="508" t="s">
        <v>227</v>
      </c>
      <c r="S11" s="509"/>
      <c r="T11" s="509"/>
      <c r="U11" s="510"/>
      <c r="V11" s="511" t="s">
        <v>228</v>
      </c>
      <c r="W11" s="509"/>
      <c r="X11" s="509"/>
      <c r="Y11" s="509"/>
      <c r="Z11" s="509"/>
      <c r="AA11" s="509"/>
      <c r="AB11" s="509"/>
      <c r="AC11" s="509"/>
      <c r="AD11" s="509"/>
      <c r="AE11" s="509"/>
      <c r="AF11" s="509"/>
      <c r="AG11" s="509"/>
      <c r="AH11" s="510"/>
      <c r="AI11" s="492">
        <f>AI12+AI13</f>
        <v>0</v>
      </c>
      <c r="AJ11" s="493"/>
      <c r="AK11" s="493"/>
      <c r="AL11" s="493"/>
      <c r="AM11" s="493"/>
      <c r="AN11" s="493"/>
      <c r="AO11" s="493"/>
      <c r="AP11" s="493"/>
      <c r="AQ11" s="494"/>
      <c r="AR11" s="492">
        <f>AR12+AR13</f>
        <v>0</v>
      </c>
      <c r="AS11" s="493"/>
      <c r="AT11" s="493"/>
      <c r="AU11" s="493"/>
      <c r="AV11" s="493"/>
      <c r="AW11" s="493"/>
      <c r="AX11" s="493"/>
      <c r="AY11" s="494"/>
      <c r="AZ11" s="489" t="s">
        <v>8</v>
      </c>
      <c r="BA11" s="490"/>
      <c r="BB11" s="490"/>
      <c r="BC11" s="490"/>
      <c r="BD11" s="490"/>
      <c r="BE11" s="490"/>
      <c r="BF11" s="490"/>
      <c r="BG11" s="491"/>
      <c r="BH11" s="489" t="s">
        <v>8</v>
      </c>
      <c r="BI11" s="490"/>
      <c r="BJ11" s="490"/>
      <c r="BK11" s="490"/>
      <c r="BL11" s="490"/>
      <c r="BM11" s="490"/>
      <c r="BN11" s="490"/>
      <c r="BO11" s="491"/>
      <c r="BP11" s="489">
        <f>BP12+BP13</f>
        <v>0</v>
      </c>
      <c r="BQ11" s="490"/>
      <c r="BR11" s="490"/>
      <c r="BS11" s="490"/>
      <c r="BT11" s="490"/>
      <c r="BU11" s="490"/>
      <c r="BV11" s="490"/>
      <c r="BW11" s="491"/>
      <c r="BX11" s="492">
        <f>BX12+BX13</f>
        <v>0</v>
      </c>
      <c r="BY11" s="493"/>
      <c r="BZ11" s="493"/>
      <c r="CA11" s="493"/>
      <c r="CB11" s="493"/>
      <c r="CC11" s="493"/>
      <c r="CD11" s="493"/>
      <c r="CE11" s="494"/>
      <c r="CF11" s="489">
        <f>CF12+CF13</f>
        <v>0</v>
      </c>
      <c r="CG11" s="490"/>
      <c r="CH11" s="490"/>
      <c r="CI11" s="490"/>
      <c r="CJ11" s="490"/>
      <c r="CK11" s="178"/>
      <c r="CL11" s="178"/>
      <c r="CM11" s="179"/>
      <c r="CN11" s="196"/>
      <c r="CO11" s="196"/>
    </row>
    <row r="12" spans="1:93" s="10" customFormat="1" ht="12.75">
      <c r="A12" s="495" t="s">
        <v>739</v>
      </c>
      <c r="B12" s="496"/>
      <c r="C12" s="496"/>
      <c r="D12" s="496"/>
      <c r="E12" s="496"/>
      <c r="F12" s="496"/>
      <c r="G12" s="496"/>
      <c r="H12" s="496"/>
      <c r="I12" s="496"/>
      <c r="J12" s="496"/>
      <c r="K12" s="496"/>
      <c r="L12" s="496"/>
      <c r="M12" s="496"/>
      <c r="N12" s="496"/>
      <c r="O12" s="496"/>
      <c r="P12" s="496"/>
      <c r="Q12" s="497"/>
      <c r="R12" s="435" t="s">
        <v>72</v>
      </c>
      <c r="S12" s="436"/>
      <c r="T12" s="436"/>
      <c r="U12" s="437"/>
      <c r="V12" s="438" t="s">
        <v>733</v>
      </c>
      <c r="W12" s="436"/>
      <c r="X12" s="436"/>
      <c r="Y12" s="436"/>
      <c r="Z12" s="436"/>
      <c r="AA12" s="436"/>
      <c r="AB12" s="436"/>
      <c r="AC12" s="436"/>
      <c r="AD12" s="436"/>
      <c r="AE12" s="436"/>
      <c r="AF12" s="436"/>
      <c r="AG12" s="436"/>
      <c r="AH12" s="437"/>
      <c r="AI12" s="334">
        <f>AR12+BX12</f>
        <v>0</v>
      </c>
      <c r="AJ12" s="335"/>
      <c r="AK12" s="335"/>
      <c r="AL12" s="335"/>
      <c r="AM12" s="335"/>
      <c r="AN12" s="335"/>
      <c r="AO12" s="335"/>
      <c r="AP12" s="335"/>
      <c r="AQ12" s="336"/>
      <c r="AR12" s="334">
        <f>'свод мб'!AR12:AY12+'свод к.б'!AR12:AY12</f>
        <v>0</v>
      </c>
      <c r="AS12" s="335"/>
      <c r="AT12" s="335"/>
      <c r="AU12" s="335"/>
      <c r="AV12" s="335"/>
      <c r="AW12" s="335"/>
      <c r="AX12" s="335"/>
      <c r="AY12" s="336"/>
      <c r="AZ12" s="470" t="s">
        <v>8</v>
      </c>
      <c r="BA12" s="471"/>
      <c r="BB12" s="471"/>
      <c r="BC12" s="471"/>
      <c r="BD12" s="471"/>
      <c r="BE12" s="471"/>
      <c r="BF12" s="471"/>
      <c r="BG12" s="472"/>
      <c r="BH12" s="470" t="s">
        <v>8</v>
      </c>
      <c r="BI12" s="471"/>
      <c r="BJ12" s="471"/>
      <c r="BK12" s="471"/>
      <c r="BL12" s="471"/>
      <c r="BM12" s="471"/>
      <c r="BN12" s="471"/>
      <c r="BO12" s="472"/>
      <c r="BP12" s="470">
        <f>'свод мб'!BP12:BW12+'свод к.б'!BP12:BW12</f>
        <v>0</v>
      </c>
      <c r="BQ12" s="471"/>
      <c r="BR12" s="471"/>
      <c r="BS12" s="471"/>
      <c r="BT12" s="471"/>
      <c r="BU12" s="471"/>
      <c r="BV12" s="471"/>
      <c r="BW12" s="472"/>
      <c r="BX12" s="334">
        <f>'свод мб'!BX12:CE12+'свод к.б'!BX12:CE12</f>
        <v>0</v>
      </c>
      <c r="BY12" s="335"/>
      <c r="BZ12" s="335"/>
      <c r="CA12" s="335"/>
      <c r="CB12" s="335"/>
      <c r="CC12" s="335"/>
      <c r="CD12" s="335"/>
      <c r="CE12" s="336"/>
      <c r="CF12" s="470">
        <f>'свод мб'!CF12:CJ12+'свод к.б'!CF12:CJ12</f>
        <v>0</v>
      </c>
      <c r="CG12" s="471"/>
      <c r="CH12" s="471"/>
      <c r="CI12" s="471"/>
      <c r="CJ12" s="471"/>
      <c r="CK12" s="174"/>
      <c r="CL12" s="174"/>
      <c r="CM12" s="175"/>
      <c r="CN12" s="61"/>
      <c r="CO12" s="61"/>
    </row>
    <row r="13" spans="1:93" s="10" customFormat="1" ht="12.75">
      <c r="A13" s="479" t="s">
        <v>740</v>
      </c>
      <c r="B13" s="480"/>
      <c r="C13" s="480"/>
      <c r="D13" s="480"/>
      <c r="E13" s="480"/>
      <c r="F13" s="480"/>
      <c r="G13" s="480"/>
      <c r="H13" s="480"/>
      <c r="I13" s="480"/>
      <c r="J13" s="480"/>
      <c r="K13" s="480"/>
      <c r="L13" s="480"/>
      <c r="M13" s="480"/>
      <c r="N13" s="480"/>
      <c r="O13" s="480"/>
      <c r="P13" s="480"/>
      <c r="Q13" s="481"/>
      <c r="R13" s="435" t="s">
        <v>113</v>
      </c>
      <c r="S13" s="436"/>
      <c r="T13" s="436"/>
      <c r="U13" s="437"/>
      <c r="V13" s="438" t="s">
        <v>741</v>
      </c>
      <c r="W13" s="436"/>
      <c r="X13" s="436"/>
      <c r="Y13" s="436"/>
      <c r="Z13" s="436"/>
      <c r="AA13" s="436"/>
      <c r="AB13" s="436"/>
      <c r="AC13" s="436"/>
      <c r="AD13" s="436"/>
      <c r="AE13" s="436"/>
      <c r="AF13" s="436"/>
      <c r="AG13" s="436"/>
      <c r="AH13" s="437"/>
      <c r="AI13" s="334">
        <f>AR13+BX13</f>
        <v>0</v>
      </c>
      <c r="AJ13" s="335"/>
      <c r="AK13" s="335"/>
      <c r="AL13" s="335"/>
      <c r="AM13" s="335"/>
      <c r="AN13" s="335"/>
      <c r="AO13" s="335"/>
      <c r="AP13" s="335"/>
      <c r="AQ13" s="336"/>
      <c r="AR13" s="334">
        <f>'свод мб'!AR13:AY13+'свод к.б'!AR13:AY13</f>
        <v>0</v>
      </c>
      <c r="AS13" s="335"/>
      <c r="AT13" s="335"/>
      <c r="AU13" s="335"/>
      <c r="AV13" s="335"/>
      <c r="AW13" s="335"/>
      <c r="AX13" s="335"/>
      <c r="AY13" s="336"/>
      <c r="AZ13" s="470" t="s">
        <v>8</v>
      </c>
      <c r="BA13" s="471"/>
      <c r="BB13" s="471"/>
      <c r="BC13" s="471"/>
      <c r="BD13" s="471"/>
      <c r="BE13" s="471"/>
      <c r="BF13" s="471"/>
      <c r="BG13" s="472"/>
      <c r="BH13" s="470" t="s">
        <v>8</v>
      </c>
      <c r="BI13" s="471"/>
      <c r="BJ13" s="471"/>
      <c r="BK13" s="471"/>
      <c r="BL13" s="471"/>
      <c r="BM13" s="471"/>
      <c r="BN13" s="471"/>
      <c r="BO13" s="472"/>
      <c r="BP13" s="470">
        <f>'свод мб'!BP13:BW13+'свод к.б'!BP13:BW13</f>
        <v>0</v>
      </c>
      <c r="BQ13" s="471"/>
      <c r="BR13" s="471"/>
      <c r="BS13" s="471"/>
      <c r="BT13" s="471"/>
      <c r="BU13" s="471"/>
      <c r="BV13" s="471"/>
      <c r="BW13" s="472"/>
      <c r="BX13" s="334">
        <f>'свод мб'!BX13:CE13+'свод к.б'!BX13:CE13</f>
        <v>0</v>
      </c>
      <c r="BY13" s="335"/>
      <c r="BZ13" s="335"/>
      <c r="CA13" s="335"/>
      <c r="CB13" s="335"/>
      <c r="CC13" s="335"/>
      <c r="CD13" s="335"/>
      <c r="CE13" s="336"/>
      <c r="CF13" s="470">
        <f>'свод мб'!CF13:CJ13+'свод к.б'!CF13:CJ13</f>
        <v>0</v>
      </c>
      <c r="CG13" s="471"/>
      <c r="CH13" s="471"/>
      <c r="CI13" s="471"/>
      <c r="CJ13" s="471"/>
      <c r="CK13" s="176"/>
      <c r="CL13" s="176"/>
      <c r="CM13" s="177"/>
      <c r="CN13" s="61"/>
      <c r="CO13" s="61"/>
    </row>
    <row r="14" spans="1:93" s="183" customFormat="1" ht="12.75">
      <c r="A14" s="482" t="s">
        <v>743</v>
      </c>
      <c r="B14" s="483"/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4"/>
      <c r="R14" s="485" t="s">
        <v>229</v>
      </c>
      <c r="S14" s="486"/>
      <c r="T14" s="486"/>
      <c r="U14" s="487"/>
      <c r="V14" s="488" t="s">
        <v>230</v>
      </c>
      <c r="W14" s="486"/>
      <c r="X14" s="486"/>
      <c r="Y14" s="486"/>
      <c r="Z14" s="486"/>
      <c r="AA14" s="486"/>
      <c r="AB14" s="486"/>
      <c r="AC14" s="486"/>
      <c r="AD14" s="486"/>
      <c r="AE14" s="486"/>
      <c r="AF14" s="486"/>
      <c r="AG14" s="486"/>
      <c r="AH14" s="487"/>
      <c r="AI14" s="473">
        <f>AI15+AI16</f>
        <v>0</v>
      </c>
      <c r="AJ14" s="474"/>
      <c r="AK14" s="474"/>
      <c r="AL14" s="474"/>
      <c r="AM14" s="474"/>
      <c r="AN14" s="474"/>
      <c r="AO14" s="474"/>
      <c r="AP14" s="474"/>
      <c r="AQ14" s="475"/>
      <c r="AR14" s="476" t="s">
        <v>8</v>
      </c>
      <c r="AS14" s="477"/>
      <c r="AT14" s="477"/>
      <c r="AU14" s="477"/>
      <c r="AV14" s="477"/>
      <c r="AW14" s="477"/>
      <c r="AX14" s="477"/>
      <c r="AY14" s="478"/>
      <c r="AZ14" s="473">
        <f>AZ15+AZ16</f>
        <v>0</v>
      </c>
      <c r="BA14" s="474"/>
      <c r="BB14" s="474"/>
      <c r="BC14" s="474"/>
      <c r="BD14" s="474"/>
      <c r="BE14" s="474"/>
      <c r="BF14" s="474"/>
      <c r="BG14" s="475"/>
      <c r="BH14" s="473">
        <f>BH15+BH16</f>
        <v>0</v>
      </c>
      <c r="BI14" s="474"/>
      <c r="BJ14" s="474"/>
      <c r="BK14" s="474"/>
      <c r="BL14" s="474"/>
      <c r="BM14" s="474"/>
      <c r="BN14" s="474"/>
      <c r="BO14" s="475"/>
      <c r="BP14" s="476" t="s">
        <v>8</v>
      </c>
      <c r="BQ14" s="477"/>
      <c r="BR14" s="477"/>
      <c r="BS14" s="477"/>
      <c r="BT14" s="477"/>
      <c r="BU14" s="477"/>
      <c r="BV14" s="477"/>
      <c r="BW14" s="478"/>
      <c r="BX14" s="476" t="s">
        <v>8</v>
      </c>
      <c r="BY14" s="477"/>
      <c r="BZ14" s="477"/>
      <c r="CA14" s="477"/>
      <c r="CB14" s="477"/>
      <c r="CC14" s="477"/>
      <c r="CD14" s="477"/>
      <c r="CE14" s="478"/>
      <c r="CF14" s="476" t="s">
        <v>8</v>
      </c>
      <c r="CG14" s="477"/>
      <c r="CH14" s="477"/>
      <c r="CI14" s="477"/>
      <c r="CJ14" s="477"/>
      <c r="CK14" s="181"/>
      <c r="CL14" s="181"/>
      <c r="CM14" s="182"/>
      <c r="CN14" s="197"/>
      <c r="CO14" s="197"/>
    </row>
    <row r="15" spans="1:93" s="10" customFormat="1" ht="12.75">
      <c r="A15" s="479" t="s">
        <v>735</v>
      </c>
      <c r="B15" s="480"/>
      <c r="C15" s="480"/>
      <c r="D15" s="480"/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480"/>
      <c r="Q15" s="481"/>
      <c r="R15" s="435" t="s">
        <v>736</v>
      </c>
      <c r="S15" s="436"/>
      <c r="T15" s="436"/>
      <c r="U15" s="437"/>
      <c r="V15" s="438" t="s">
        <v>734</v>
      </c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7"/>
      <c r="AI15" s="334">
        <f>AZ15+BH15</f>
        <v>0</v>
      </c>
      <c r="AJ15" s="335"/>
      <c r="AK15" s="335"/>
      <c r="AL15" s="335"/>
      <c r="AM15" s="335"/>
      <c r="AN15" s="335"/>
      <c r="AO15" s="335"/>
      <c r="AP15" s="335"/>
      <c r="AQ15" s="336"/>
      <c r="AR15" s="470" t="s">
        <v>8</v>
      </c>
      <c r="AS15" s="471"/>
      <c r="AT15" s="471"/>
      <c r="AU15" s="471"/>
      <c r="AV15" s="471"/>
      <c r="AW15" s="471"/>
      <c r="AX15" s="471"/>
      <c r="AY15" s="472"/>
      <c r="AZ15" s="334">
        <f>'свод мб'!AZ15:BG15+'свод к.б'!AZ15:BG15</f>
        <v>0</v>
      </c>
      <c r="BA15" s="335"/>
      <c r="BB15" s="335"/>
      <c r="BC15" s="335"/>
      <c r="BD15" s="335"/>
      <c r="BE15" s="335"/>
      <c r="BF15" s="335"/>
      <c r="BG15" s="336"/>
      <c r="BH15" s="334">
        <f>'свод мб'!BH15:BO15+'свод к.б'!BH15:BO15</f>
        <v>0</v>
      </c>
      <c r="BI15" s="335"/>
      <c r="BJ15" s="335"/>
      <c r="BK15" s="335"/>
      <c r="BL15" s="335"/>
      <c r="BM15" s="335"/>
      <c r="BN15" s="335"/>
      <c r="BO15" s="336"/>
      <c r="BP15" s="470" t="s">
        <v>8</v>
      </c>
      <c r="BQ15" s="471"/>
      <c r="BR15" s="471"/>
      <c r="BS15" s="471"/>
      <c r="BT15" s="471"/>
      <c r="BU15" s="471"/>
      <c r="BV15" s="471"/>
      <c r="BW15" s="472"/>
      <c r="BX15" s="470" t="s">
        <v>8</v>
      </c>
      <c r="BY15" s="471"/>
      <c r="BZ15" s="471"/>
      <c r="CA15" s="471"/>
      <c r="CB15" s="471"/>
      <c r="CC15" s="471"/>
      <c r="CD15" s="471"/>
      <c r="CE15" s="472"/>
      <c r="CF15" s="470" t="s">
        <v>8</v>
      </c>
      <c r="CG15" s="471"/>
      <c r="CH15" s="471"/>
      <c r="CI15" s="471"/>
      <c r="CJ15" s="471"/>
      <c r="CK15" s="174"/>
      <c r="CL15" s="174"/>
      <c r="CM15" s="175"/>
      <c r="CN15" s="61"/>
      <c r="CO15" s="61"/>
    </row>
    <row r="16" spans="1:93" s="22" customFormat="1" ht="24" customHeight="1" thickBot="1">
      <c r="A16" s="339" t="s">
        <v>738</v>
      </c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1"/>
      <c r="R16" s="385" t="s">
        <v>744</v>
      </c>
      <c r="S16" s="386"/>
      <c r="T16" s="386"/>
      <c r="U16" s="387"/>
      <c r="V16" s="399" t="s">
        <v>737</v>
      </c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7"/>
      <c r="AI16" s="337">
        <f>AZ16+BH16</f>
        <v>0</v>
      </c>
      <c r="AJ16" s="338"/>
      <c r="AK16" s="338"/>
      <c r="AL16" s="338"/>
      <c r="AM16" s="338"/>
      <c r="AN16" s="338"/>
      <c r="AO16" s="338"/>
      <c r="AP16" s="338"/>
      <c r="AQ16" s="380"/>
      <c r="AR16" s="461" t="s">
        <v>8</v>
      </c>
      <c r="AS16" s="462"/>
      <c r="AT16" s="462"/>
      <c r="AU16" s="462"/>
      <c r="AV16" s="462"/>
      <c r="AW16" s="462"/>
      <c r="AX16" s="462"/>
      <c r="AY16" s="463"/>
      <c r="AZ16" s="337">
        <f>'свод мб'!AZ16:BG16+'свод к.б'!AZ16:BG16</f>
        <v>0</v>
      </c>
      <c r="BA16" s="338"/>
      <c r="BB16" s="338"/>
      <c r="BC16" s="338"/>
      <c r="BD16" s="338"/>
      <c r="BE16" s="338"/>
      <c r="BF16" s="338"/>
      <c r="BG16" s="380"/>
      <c r="BH16" s="337">
        <f>'свод мб'!BH16:BO16+'свод к.б'!BH16:BO16</f>
        <v>0</v>
      </c>
      <c r="BI16" s="338"/>
      <c r="BJ16" s="338"/>
      <c r="BK16" s="338"/>
      <c r="BL16" s="338"/>
      <c r="BM16" s="338"/>
      <c r="BN16" s="338"/>
      <c r="BO16" s="380"/>
      <c r="BP16" s="461" t="s">
        <v>8</v>
      </c>
      <c r="BQ16" s="462"/>
      <c r="BR16" s="462"/>
      <c r="BS16" s="462"/>
      <c r="BT16" s="462"/>
      <c r="BU16" s="462"/>
      <c r="BV16" s="462"/>
      <c r="BW16" s="463"/>
      <c r="BX16" s="461" t="s">
        <v>8</v>
      </c>
      <c r="BY16" s="462"/>
      <c r="BZ16" s="462"/>
      <c r="CA16" s="462"/>
      <c r="CB16" s="462"/>
      <c r="CC16" s="462"/>
      <c r="CD16" s="462"/>
      <c r="CE16" s="463"/>
      <c r="CF16" s="461" t="s">
        <v>8</v>
      </c>
      <c r="CG16" s="462"/>
      <c r="CH16" s="462"/>
      <c r="CI16" s="462"/>
      <c r="CJ16" s="462"/>
      <c r="CK16" s="172"/>
      <c r="CL16" s="172"/>
      <c r="CM16" s="173"/>
      <c r="CN16" s="191"/>
      <c r="CO16" s="191"/>
    </row>
    <row r="17" spans="1:93" s="10" customFormat="1" ht="13.5" thickBot="1">
      <c r="A17" s="464" t="s">
        <v>231</v>
      </c>
      <c r="B17" s="465"/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6"/>
      <c r="R17" s="467" t="s">
        <v>232</v>
      </c>
      <c r="S17" s="467"/>
      <c r="T17" s="467"/>
      <c r="U17" s="468"/>
      <c r="V17" s="469" t="s">
        <v>8</v>
      </c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8"/>
      <c r="AI17" s="450">
        <f>AI19+AI25+AI40+AI44+AI51</f>
        <v>74010416.0803681</v>
      </c>
      <c r="AJ17" s="451"/>
      <c r="AK17" s="451"/>
      <c r="AL17" s="451"/>
      <c r="AM17" s="451"/>
      <c r="AN17" s="451"/>
      <c r="AO17" s="451"/>
      <c r="AP17" s="451"/>
      <c r="AQ17" s="452"/>
      <c r="AR17" s="450">
        <f>AR19+AR25+AR40+AR44+AR51</f>
        <v>70659074.0803681</v>
      </c>
      <c r="AS17" s="451"/>
      <c r="AT17" s="451"/>
      <c r="AU17" s="451"/>
      <c r="AV17" s="451"/>
      <c r="AW17" s="451"/>
      <c r="AX17" s="451"/>
      <c r="AY17" s="452"/>
      <c r="AZ17" s="450">
        <f>AZ19+AZ25+AZ40+AZ44+AZ51</f>
        <v>1442694</v>
      </c>
      <c r="BA17" s="451"/>
      <c r="BB17" s="451"/>
      <c r="BC17" s="451"/>
      <c r="BD17" s="451"/>
      <c r="BE17" s="451"/>
      <c r="BF17" s="451"/>
      <c r="BG17" s="452"/>
      <c r="BH17" s="450">
        <f>BH19+BH25+BH40+BH44+BH51</f>
        <v>0</v>
      </c>
      <c r="BI17" s="451"/>
      <c r="BJ17" s="451"/>
      <c r="BK17" s="451"/>
      <c r="BL17" s="451"/>
      <c r="BM17" s="451"/>
      <c r="BN17" s="451"/>
      <c r="BO17" s="452"/>
      <c r="BP17" s="450">
        <f>BP19+BP25+BP40+BP44+BP51</f>
        <v>0</v>
      </c>
      <c r="BQ17" s="451"/>
      <c r="BR17" s="451"/>
      <c r="BS17" s="451"/>
      <c r="BT17" s="451"/>
      <c r="BU17" s="451"/>
      <c r="BV17" s="451"/>
      <c r="BW17" s="452"/>
      <c r="BX17" s="450">
        <f>BX19+BX25+BX40+BX44+BX51</f>
        <v>1703076</v>
      </c>
      <c r="BY17" s="451"/>
      <c r="BZ17" s="451"/>
      <c r="CA17" s="451"/>
      <c r="CB17" s="451"/>
      <c r="CC17" s="451"/>
      <c r="CD17" s="451"/>
      <c r="CE17" s="452"/>
      <c r="CF17" s="450">
        <f>CF19+CF25+CF40+CF44+CF51</f>
        <v>0</v>
      </c>
      <c r="CG17" s="451"/>
      <c r="CH17" s="451"/>
      <c r="CI17" s="451"/>
      <c r="CJ17" s="451"/>
      <c r="CK17" s="451"/>
      <c r="CL17" s="451"/>
      <c r="CM17" s="453"/>
      <c r="CN17" s="61">
        <v>50567238.89</v>
      </c>
      <c r="CO17" s="61">
        <f>CN17-AI17</f>
        <v>-23443177.1903681</v>
      </c>
    </row>
    <row r="18" spans="1:93" s="10" customFormat="1" ht="12.75">
      <c r="A18" s="454" t="s">
        <v>233</v>
      </c>
      <c r="B18" s="455"/>
      <c r="C18" s="455"/>
      <c r="D18" s="455"/>
      <c r="E18" s="455"/>
      <c r="F18" s="455"/>
      <c r="G18" s="455"/>
      <c r="H18" s="455"/>
      <c r="I18" s="455"/>
      <c r="J18" s="455"/>
      <c r="K18" s="455"/>
      <c r="L18" s="455"/>
      <c r="M18" s="455"/>
      <c r="N18" s="455"/>
      <c r="O18" s="455"/>
      <c r="P18" s="455"/>
      <c r="Q18" s="456"/>
      <c r="R18" s="457"/>
      <c r="S18" s="458"/>
      <c r="T18" s="458"/>
      <c r="U18" s="459"/>
      <c r="V18" s="460"/>
      <c r="W18" s="458"/>
      <c r="X18" s="458"/>
      <c r="Y18" s="458"/>
      <c r="Z18" s="458"/>
      <c r="AA18" s="458"/>
      <c r="AB18" s="458"/>
      <c r="AC18" s="458"/>
      <c r="AD18" s="458"/>
      <c r="AE18" s="458"/>
      <c r="AF18" s="458"/>
      <c r="AG18" s="458"/>
      <c r="AH18" s="459"/>
      <c r="AI18" s="439"/>
      <c r="AJ18" s="440"/>
      <c r="AK18" s="440"/>
      <c r="AL18" s="440"/>
      <c r="AM18" s="440"/>
      <c r="AN18" s="440"/>
      <c r="AO18" s="440"/>
      <c r="AP18" s="440"/>
      <c r="AQ18" s="441"/>
      <c r="AR18" s="439"/>
      <c r="AS18" s="440"/>
      <c r="AT18" s="440"/>
      <c r="AU18" s="440"/>
      <c r="AV18" s="440"/>
      <c r="AW18" s="440"/>
      <c r="AX18" s="440"/>
      <c r="AY18" s="441"/>
      <c r="AZ18" s="439"/>
      <c r="BA18" s="440"/>
      <c r="BB18" s="440"/>
      <c r="BC18" s="440"/>
      <c r="BD18" s="440"/>
      <c r="BE18" s="440"/>
      <c r="BF18" s="440"/>
      <c r="BG18" s="441"/>
      <c r="BH18" s="439"/>
      <c r="BI18" s="440"/>
      <c r="BJ18" s="440"/>
      <c r="BK18" s="440"/>
      <c r="BL18" s="440"/>
      <c r="BM18" s="440"/>
      <c r="BN18" s="440"/>
      <c r="BO18" s="441"/>
      <c r="BP18" s="439"/>
      <c r="BQ18" s="440"/>
      <c r="BR18" s="440"/>
      <c r="BS18" s="440"/>
      <c r="BT18" s="440"/>
      <c r="BU18" s="440"/>
      <c r="BV18" s="440"/>
      <c r="BW18" s="441"/>
      <c r="BX18" s="439"/>
      <c r="BY18" s="440"/>
      <c r="BZ18" s="440"/>
      <c r="CA18" s="440"/>
      <c r="CB18" s="440"/>
      <c r="CC18" s="440"/>
      <c r="CD18" s="440"/>
      <c r="CE18" s="441"/>
      <c r="CF18" s="439"/>
      <c r="CG18" s="440"/>
      <c r="CH18" s="440"/>
      <c r="CI18" s="440"/>
      <c r="CJ18" s="440"/>
      <c r="CK18" s="440"/>
      <c r="CL18" s="440"/>
      <c r="CM18" s="442"/>
      <c r="CN18" s="61"/>
      <c r="CO18" s="61"/>
    </row>
    <row r="19" spans="1:93" s="10" customFormat="1" ht="24.75" customHeight="1">
      <c r="A19" s="443" t="s">
        <v>234</v>
      </c>
      <c r="B19" s="444"/>
      <c r="C19" s="444"/>
      <c r="D19" s="444"/>
      <c r="E19" s="444"/>
      <c r="F19" s="444"/>
      <c r="G19" s="444"/>
      <c r="H19" s="444"/>
      <c r="I19" s="444"/>
      <c r="J19" s="444"/>
      <c r="K19" s="444"/>
      <c r="L19" s="444"/>
      <c r="M19" s="444"/>
      <c r="N19" s="444"/>
      <c r="O19" s="444"/>
      <c r="P19" s="444"/>
      <c r="Q19" s="445"/>
      <c r="R19" s="446"/>
      <c r="S19" s="447"/>
      <c r="T19" s="447"/>
      <c r="U19" s="448"/>
      <c r="V19" s="449" t="s">
        <v>702</v>
      </c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8"/>
      <c r="AI19" s="428">
        <f>AI21+AI22+AI23+AI24</f>
        <v>30896512.5408941</v>
      </c>
      <c r="AJ19" s="429"/>
      <c r="AK19" s="429"/>
      <c r="AL19" s="429"/>
      <c r="AM19" s="429"/>
      <c r="AN19" s="429"/>
      <c r="AO19" s="429"/>
      <c r="AP19" s="429"/>
      <c r="AQ19" s="430"/>
      <c r="AR19" s="428">
        <f>AR21+AR22+AR23+AR24</f>
        <v>29501418.5408941</v>
      </c>
      <c r="AS19" s="429"/>
      <c r="AT19" s="429"/>
      <c r="AU19" s="429"/>
      <c r="AV19" s="429"/>
      <c r="AW19" s="429"/>
      <c r="AX19" s="429"/>
      <c r="AY19" s="430"/>
      <c r="AZ19" s="428">
        <f>AZ21+AZ22+AZ23+AZ24</f>
        <v>1395094</v>
      </c>
      <c r="BA19" s="429"/>
      <c r="BB19" s="429"/>
      <c r="BC19" s="429"/>
      <c r="BD19" s="429"/>
      <c r="BE19" s="429"/>
      <c r="BF19" s="429"/>
      <c r="BG19" s="430"/>
      <c r="BH19" s="428">
        <f>BH21+BH22+BH23+BH24</f>
        <v>0</v>
      </c>
      <c r="BI19" s="429"/>
      <c r="BJ19" s="429"/>
      <c r="BK19" s="429"/>
      <c r="BL19" s="429"/>
      <c r="BM19" s="429"/>
      <c r="BN19" s="429"/>
      <c r="BO19" s="430"/>
      <c r="BP19" s="428">
        <f>BP21+BP22+BP23+BP24</f>
        <v>0</v>
      </c>
      <c r="BQ19" s="429"/>
      <c r="BR19" s="429"/>
      <c r="BS19" s="429"/>
      <c r="BT19" s="429"/>
      <c r="BU19" s="429"/>
      <c r="BV19" s="429"/>
      <c r="BW19" s="430"/>
      <c r="BX19" s="428">
        <f>BX21+BX22+BX23+BX24</f>
        <v>0</v>
      </c>
      <c r="BY19" s="429"/>
      <c r="BZ19" s="429"/>
      <c r="CA19" s="429"/>
      <c r="CB19" s="429"/>
      <c r="CC19" s="429"/>
      <c r="CD19" s="429"/>
      <c r="CE19" s="430"/>
      <c r="CF19" s="428">
        <f>CF21+CF22+CF23+CF24</f>
        <v>0</v>
      </c>
      <c r="CG19" s="429"/>
      <c r="CH19" s="429"/>
      <c r="CI19" s="429"/>
      <c r="CJ19" s="429"/>
      <c r="CK19" s="429"/>
      <c r="CL19" s="429"/>
      <c r="CM19" s="431"/>
      <c r="CN19" s="61"/>
      <c r="CO19" s="61"/>
    </row>
    <row r="20" spans="1:93" s="10" customFormat="1" ht="12.75">
      <c r="A20" s="432" t="s">
        <v>222</v>
      </c>
      <c r="B20" s="433"/>
      <c r="C20" s="433"/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4"/>
      <c r="R20" s="435"/>
      <c r="S20" s="436"/>
      <c r="T20" s="436"/>
      <c r="U20" s="437"/>
      <c r="V20" s="438"/>
      <c r="W20" s="436"/>
      <c r="X20" s="436"/>
      <c r="Y20" s="436"/>
      <c r="Z20" s="436"/>
      <c r="AA20" s="436"/>
      <c r="AB20" s="436"/>
      <c r="AC20" s="436"/>
      <c r="AD20" s="436"/>
      <c r="AE20" s="436"/>
      <c r="AF20" s="436"/>
      <c r="AG20" s="436"/>
      <c r="AH20" s="437"/>
      <c r="AI20" s="334"/>
      <c r="AJ20" s="335"/>
      <c r="AK20" s="335"/>
      <c r="AL20" s="335"/>
      <c r="AM20" s="335"/>
      <c r="AN20" s="335"/>
      <c r="AO20" s="335"/>
      <c r="AP20" s="335"/>
      <c r="AQ20" s="336"/>
      <c r="AR20" s="334"/>
      <c r="AS20" s="335"/>
      <c r="AT20" s="335"/>
      <c r="AU20" s="335"/>
      <c r="AV20" s="335"/>
      <c r="AW20" s="335"/>
      <c r="AX20" s="335"/>
      <c r="AY20" s="336"/>
      <c r="AZ20" s="334"/>
      <c r="BA20" s="335"/>
      <c r="BB20" s="335"/>
      <c r="BC20" s="335"/>
      <c r="BD20" s="335"/>
      <c r="BE20" s="335"/>
      <c r="BF20" s="335"/>
      <c r="BG20" s="336"/>
      <c r="BH20" s="334"/>
      <c r="BI20" s="335"/>
      <c r="BJ20" s="335"/>
      <c r="BK20" s="335"/>
      <c r="BL20" s="335"/>
      <c r="BM20" s="335"/>
      <c r="BN20" s="335"/>
      <c r="BO20" s="336"/>
      <c r="BP20" s="334"/>
      <c r="BQ20" s="335"/>
      <c r="BR20" s="335"/>
      <c r="BS20" s="335"/>
      <c r="BT20" s="335"/>
      <c r="BU20" s="335"/>
      <c r="BV20" s="335"/>
      <c r="BW20" s="336"/>
      <c r="BX20" s="334"/>
      <c r="BY20" s="335"/>
      <c r="BZ20" s="335"/>
      <c r="CA20" s="335"/>
      <c r="CB20" s="335"/>
      <c r="CC20" s="335"/>
      <c r="CD20" s="335"/>
      <c r="CE20" s="336"/>
      <c r="CF20" s="334"/>
      <c r="CG20" s="335"/>
      <c r="CH20" s="335"/>
      <c r="CI20" s="335"/>
      <c r="CJ20" s="335"/>
      <c r="CK20" s="335"/>
      <c r="CL20" s="335"/>
      <c r="CM20" s="427"/>
      <c r="CN20" s="61"/>
      <c r="CO20" s="61">
        <f aca="true" t="shared" si="0" ref="CO20:CO64">CN20-AI20</f>
        <v>0</v>
      </c>
    </row>
    <row r="21" spans="1:93" s="22" customFormat="1" ht="12.75">
      <c r="A21" s="396" t="s">
        <v>235</v>
      </c>
      <c r="B21" s="397"/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8"/>
      <c r="R21" s="385" t="s">
        <v>72</v>
      </c>
      <c r="S21" s="386"/>
      <c r="T21" s="386"/>
      <c r="U21" s="387"/>
      <c r="V21" s="399" t="s">
        <v>236</v>
      </c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7"/>
      <c r="AI21" s="337">
        <f>AR21+AZ21+BH21+BP21+BX21+CF21</f>
        <v>22740064.553625997</v>
      </c>
      <c r="AJ21" s="338"/>
      <c r="AK21" s="338"/>
      <c r="AL21" s="338"/>
      <c r="AM21" s="338"/>
      <c r="AN21" s="338"/>
      <c r="AO21" s="338"/>
      <c r="AP21" s="338"/>
      <c r="AQ21" s="380"/>
      <c r="AR21" s="337">
        <f>'свод мб'!AR21:AY21+'свод к.б'!AR21:AY21</f>
        <v>22740064.553625997</v>
      </c>
      <c r="AS21" s="338"/>
      <c r="AT21" s="338"/>
      <c r="AU21" s="338"/>
      <c r="AV21" s="338"/>
      <c r="AW21" s="338"/>
      <c r="AX21" s="338"/>
      <c r="AY21" s="380"/>
      <c r="AZ21" s="337">
        <f>'свод к.б'!AZ21:BG21</f>
        <v>0</v>
      </c>
      <c r="BA21" s="338"/>
      <c r="BB21" s="338"/>
      <c r="BC21" s="338"/>
      <c r="BD21" s="338"/>
      <c r="BE21" s="338"/>
      <c r="BF21" s="338"/>
      <c r="BG21" s="380"/>
      <c r="BH21" s="337">
        <f>-'свод мб'!BH21:BO21+'свод к.б'!BH21:BO21</f>
        <v>0</v>
      </c>
      <c r="BI21" s="338"/>
      <c r="BJ21" s="338"/>
      <c r="BK21" s="338"/>
      <c r="BL21" s="338"/>
      <c r="BM21" s="338"/>
      <c r="BN21" s="338"/>
      <c r="BO21" s="380"/>
      <c r="BP21" s="337">
        <f>'свод мб'!BP21:BW21+'свод к.б'!BP21:BW21</f>
        <v>0</v>
      </c>
      <c r="BQ21" s="338"/>
      <c r="BR21" s="338"/>
      <c r="BS21" s="338"/>
      <c r="BT21" s="338"/>
      <c r="BU21" s="338"/>
      <c r="BV21" s="338"/>
      <c r="BW21" s="380"/>
      <c r="BX21" s="337">
        <f>'свод мб'!BX21:CE21+'свод к.б'!BX21:CE21</f>
        <v>0</v>
      </c>
      <c r="BY21" s="338"/>
      <c r="BZ21" s="338"/>
      <c r="CA21" s="338"/>
      <c r="CB21" s="338"/>
      <c r="CC21" s="338"/>
      <c r="CD21" s="338"/>
      <c r="CE21" s="380"/>
      <c r="CF21" s="337">
        <f>'свод мб'!CF21:CM21+'свод к.б'!CF21:CM21</f>
        <v>0</v>
      </c>
      <c r="CG21" s="338"/>
      <c r="CH21" s="338"/>
      <c r="CI21" s="338"/>
      <c r="CJ21" s="338"/>
      <c r="CK21" s="338"/>
      <c r="CL21" s="338"/>
      <c r="CM21" s="381"/>
      <c r="CN21" s="191">
        <v>22553412.89</v>
      </c>
      <c r="CO21" s="61">
        <f t="shared" si="0"/>
        <v>-186651.66362599656</v>
      </c>
    </row>
    <row r="22" spans="1:93" s="22" customFormat="1" ht="25.5" customHeight="1">
      <c r="A22" s="424" t="s">
        <v>691</v>
      </c>
      <c r="B22" s="425"/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5"/>
      <c r="N22" s="425"/>
      <c r="O22" s="425"/>
      <c r="P22" s="425"/>
      <c r="Q22" s="426"/>
      <c r="R22" s="385" t="s">
        <v>113</v>
      </c>
      <c r="S22" s="386"/>
      <c r="T22" s="386"/>
      <c r="U22" s="387"/>
      <c r="V22" s="399" t="s">
        <v>237</v>
      </c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7"/>
      <c r="AI22" s="337">
        <f>AR22+AZ22+BH22+BP22+BX22+CF22</f>
        <v>0</v>
      </c>
      <c r="AJ22" s="338"/>
      <c r="AK22" s="338"/>
      <c r="AL22" s="338"/>
      <c r="AM22" s="338"/>
      <c r="AN22" s="338"/>
      <c r="AO22" s="338"/>
      <c r="AP22" s="338"/>
      <c r="AQ22" s="380"/>
      <c r="AR22" s="337">
        <f>'свод мб'!AR22:AY22</f>
        <v>0</v>
      </c>
      <c r="AS22" s="338"/>
      <c r="AT22" s="338"/>
      <c r="AU22" s="338"/>
      <c r="AV22" s="338"/>
      <c r="AW22" s="338"/>
      <c r="AX22" s="338"/>
      <c r="AY22" s="380"/>
      <c r="AZ22" s="337">
        <f>'свод мб'!AZ22:BG22+'свод к.б'!AZ22:BG22</f>
        <v>0</v>
      </c>
      <c r="BA22" s="338"/>
      <c r="BB22" s="338"/>
      <c r="BC22" s="338"/>
      <c r="BD22" s="338"/>
      <c r="BE22" s="338"/>
      <c r="BF22" s="338"/>
      <c r="BG22" s="380"/>
      <c r="BH22" s="337">
        <f>-'свод мб'!BH22:BO22+'свод к.б'!BH22:BO22</f>
        <v>0</v>
      </c>
      <c r="BI22" s="338"/>
      <c r="BJ22" s="338"/>
      <c r="BK22" s="338"/>
      <c r="BL22" s="338"/>
      <c r="BM22" s="338"/>
      <c r="BN22" s="338"/>
      <c r="BO22" s="380"/>
      <c r="BP22" s="337">
        <f>'свод мб'!BP22:BW22+'свод к.б'!BP22:BW22</f>
        <v>0</v>
      </c>
      <c r="BQ22" s="338"/>
      <c r="BR22" s="338"/>
      <c r="BS22" s="338"/>
      <c r="BT22" s="338"/>
      <c r="BU22" s="338"/>
      <c r="BV22" s="338"/>
      <c r="BW22" s="380"/>
      <c r="BX22" s="337">
        <f>'свод мб'!BX22:CE22+'свод к.б'!BX22:CE22</f>
        <v>0</v>
      </c>
      <c r="BY22" s="338"/>
      <c r="BZ22" s="338"/>
      <c r="CA22" s="338"/>
      <c r="CB22" s="338"/>
      <c r="CC22" s="338"/>
      <c r="CD22" s="338"/>
      <c r="CE22" s="380"/>
      <c r="CF22" s="337">
        <f>'свод мб'!CF22:CM22+'свод к.б'!CF22:CM22</f>
        <v>0</v>
      </c>
      <c r="CG22" s="338"/>
      <c r="CH22" s="338"/>
      <c r="CI22" s="338"/>
      <c r="CJ22" s="338"/>
      <c r="CK22" s="338"/>
      <c r="CL22" s="338"/>
      <c r="CM22" s="381"/>
      <c r="CN22" s="191"/>
      <c r="CO22" s="61">
        <f t="shared" si="0"/>
        <v>0</v>
      </c>
    </row>
    <row r="23" spans="1:93" s="22" customFormat="1" ht="15" customHeight="1">
      <c r="A23" s="382" t="s">
        <v>238</v>
      </c>
      <c r="B23" s="383"/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4"/>
      <c r="R23" s="423" t="s">
        <v>239</v>
      </c>
      <c r="S23" s="388"/>
      <c r="T23" s="388"/>
      <c r="U23" s="388"/>
      <c r="V23" s="388" t="s">
        <v>240</v>
      </c>
      <c r="W23" s="388"/>
      <c r="X23" s="388"/>
      <c r="Y23" s="388"/>
      <c r="Z23" s="388"/>
      <c r="AA23" s="388"/>
      <c r="AB23" s="388"/>
      <c r="AC23" s="388"/>
      <c r="AD23" s="388"/>
      <c r="AE23" s="388"/>
      <c r="AF23" s="388"/>
      <c r="AG23" s="388"/>
      <c r="AH23" s="388"/>
      <c r="AI23" s="323">
        <f>AR23+AZ23+BH23+BP23+BX23+CF23</f>
        <v>6761353.987268103</v>
      </c>
      <c r="AJ23" s="324"/>
      <c r="AK23" s="324"/>
      <c r="AL23" s="324"/>
      <c r="AM23" s="324"/>
      <c r="AN23" s="324"/>
      <c r="AO23" s="324"/>
      <c r="AP23" s="324"/>
      <c r="AQ23" s="349"/>
      <c r="AR23" s="337">
        <f>'свод мб'!AR23:AY23+'свод к.б'!AR23:AY23</f>
        <v>6761353.987268103</v>
      </c>
      <c r="AS23" s="338"/>
      <c r="AT23" s="338"/>
      <c r="AU23" s="338"/>
      <c r="AV23" s="338"/>
      <c r="AW23" s="338"/>
      <c r="AX23" s="338"/>
      <c r="AY23" s="380"/>
      <c r="AZ23" s="337">
        <f>'свод мб'!AZ23:BG23+'свод к.б'!AZ23:BG23</f>
        <v>0</v>
      </c>
      <c r="BA23" s="338"/>
      <c r="BB23" s="338"/>
      <c r="BC23" s="338"/>
      <c r="BD23" s="338"/>
      <c r="BE23" s="338"/>
      <c r="BF23" s="338"/>
      <c r="BG23" s="380"/>
      <c r="BH23" s="337">
        <f>-'свод мб'!BH23:BO23+'свод к.б'!BH23:BO23</f>
        <v>0</v>
      </c>
      <c r="BI23" s="338"/>
      <c r="BJ23" s="338"/>
      <c r="BK23" s="338"/>
      <c r="BL23" s="338"/>
      <c r="BM23" s="338"/>
      <c r="BN23" s="338"/>
      <c r="BO23" s="380"/>
      <c r="BP23" s="337">
        <f>'свод мб'!BP23:BW23+'свод к.б'!BP23:BW23</f>
        <v>0</v>
      </c>
      <c r="BQ23" s="338"/>
      <c r="BR23" s="338"/>
      <c r="BS23" s="338"/>
      <c r="BT23" s="338"/>
      <c r="BU23" s="338"/>
      <c r="BV23" s="338"/>
      <c r="BW23" s="380"/>
      <c r="BX23" s="337">
        <f>'свод мб'!BX23:CE23+'свод к.б'!BX23:CE23</f>
        <v>0</v>
      </c>
      <c r="BY23" s="338"/>
      <c r="BZ23" s="338"/>
      <c r="CA23" s="338"/>
      <c r="CB23" s="338"/>
      <c r="CC23" s="338"/>
      <c r="CD23" s="338"/>
      <c r="CE23" s="380"/>
      <c r="CF23" s="323">
        <f>'свод мб'!CF23:CM23+'свод к.б'!CF23:CM23</f>
        <v>0</v>
      </c>
      <c r="CG23" s="324"/>
      <c r="CH23" s="324"/>
      <c r="CI23" s="324"/>
      <c r="CJ23" s="324"/>
      <c r="CK23" s="324"/>
      <c r="CL23" s="324"/>
      <c r="CM23" s="414"/>
      <c r="CN23" s="191">
        <v>6705882.77</v>
      </c>
      <c r="CO23" s="61">
        <f t="shared" si="0"/>
        <v>-55471.217268103734</v>
      </c>
    </row>
    <row r="24" spans="1:93" s="22" customFormat="1" ht="24.75" customHeight="1">
      <c r="A24" s="382" t="s">
        <v>690</v>
      </c>
      <c r="B24" s="383"/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4"/>
      <c r="R24" s="423" t="s">
        <v>113</v>
      </c>
      <c r="S24" s="388"/>
      <c r="T24" s="388"/>
      <c r="U24" s="388"/>
      <c r="V24" s="388" t="s">
        <v>689</v>
      </c>
      <c r="W24" s="388"/>
      <c r="X24" s="388"/>
      <c r="Y24" s="388"/>
      <c r="Z24" s="388"/>
      <c r="AA24" s="388"/>
      <c r="AB24" s="388"/>
      <c r="AC24" s="388"/>
      <c r="AD24" s="388"/>
      <c r="AE24" s="388"/>
      <c r="AF24" s="388"/>
      <c r="AG24" s="388"/>
      <c r="AH24" s="388"/>
      <c r="AI24" s="323">
        <f>AR24+AZ24+BH24+BP24+BX24+CF24</f>
        <v>1395094</v>
      </c>
      <c r="AJ24" s="324"/>
      <c r="AK24" s="324"/>
      <c r="AL24" s="324"/>
      <c r="AM24" s="324"/>
      <c r="AN24" s="324"/>
      <c r="AO24" s="324"/>
      <c r="AP24" s="324"/>
      <c r="AQ24" s="349"/>
      <c r="AR24" s="323">
        <f>'свод мб'!AR24:AY24</f>
        <v>0</v>
      </c>
      <c r="AS24" s="324"/>
      <c r="AT24" s="324"/>
      <c r="AU24" s="324"/>
      <c r="AV24" s="324"/>
      <c r="AW24" s="324"/>
      <c r="AX24" s="324"/>
      <c r="AY24" s="349"/>
      <c r="AZ24" s="413">
        <f>'свод мб'!AZ24:BG24+'свод к.б'!AZ24:BG24</f>
        <v>1395094</v>
      </c>
      <c r="BA24" s="413"/>
      <c r="BB24" s="413"/>
      <c r="BC24" s="413"/>
      <c r="BD24" s="413"/>
      <c r="BE24" s="413"/>
      <c r="BF24" s="413"/>
      <c r="BG24" s="413"/>
      <c r="BH24" s="413">
        <f>-'свод мб'!BH24:BO24+'свод к.б'!BH24:BO24</f>
        <v>0</v>
      </c>
      <c r="BI24" s="413"/>
      <c r="BJ24" s="413"/>
      <c r="BK24" s="413"/>
      <c r="BL24" s="413"/>
      <c r="BM24" s="413"/>
      <c r="BN24" s="413"/>
      <c r="BO24" s="413"/>
      <c r="BP24" s="413">
        <f>'свод мб'!BP24:BW24+'свод к.б'!BP24:BW24</f>
        <v>0</v>
      </c>
      <c r="BQ24" s="413"/>
      <c r="BR24" s="413"/>
      <c r="BS24" s="413"/>
      <c r="BT24" s="413"/>
      <c r="BU24" s="413"/>
      <c r="BV24" s="413"/>
      <c r="BW24" s="413"/>
      <c r="BX24" s="413">
        <f>'свод мб'!BX24:CE24+'свод к.б'!BX24:CE24</f>
        <v>0</v>
      </c>
      <c r="BY24" s="413"/>
      <c r="BZ24" s="413"/>
      <c r="CA24" s="413"/>
      <c r="CB24" s="413"/>
      <c r="CC24" s="413"/>
      <c r="CD24" s="413"/>
      <c r="CE24" s="413"/>
      <c r="CF24" s="323">
        <f>'свод мб'!CF24:CM24+'свод к.б'!CF24:CM24</f>
        <v>0</v>
      </c>
      <c r="CG24" s="324"/>
      <c r="CH24" s="324"/>
      <c r="CI24" s="324"/>
      <c r="CJ24" s="324"/>
      <c r="CK24" s="324"/>
      <c r="CL24" s="324"/>
      <c r="CM24" s="414"/>
      <c r="CN24" s="191">
        <v>1223604</v>
      </c>
      <c r="CO24" s="61">
        <f t="shared" si="0"/>
        <v>-171490</v>
      </c>
    </row>
    <row r="25" spans="1:93" s="22" customFormat="1" ht="12.75">
      <c r="A25" s="415" t="s">
        <v>241</v>
      </c>
      <c r="B25" s="416"/>
      <c r="C25" s="416"/>
      <c r="D25" s="416"/>
      <c r="E25" s="416"/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416"/>
      <c r="Q25" s="417"/>
      <c r="R25" s="418"/>
      <c r="S25" s="419"/>
      <c r="T25" s="419"/>
      <c r="U25" s="420"/>
      <c r="V25" s="421" t="s">
        <v>701</v>
      </c>
      <c r="W25" s="419"/>
      <c r="X25" s="419"/>
      <c r="Y25" s="419"/>
      <c r="Z25" s="419"/>
      <c r="AA25" s="419"/>
      <c r="AB25" s="419"/>
      <c r="AC25" s="419"/>
      <c r="AD25" s="419"/>
      <c r="AE25" s="419"/>
      <c r="AF25" s="419"/>
      <c r="AG25" s="419"/>
      <c r="AH25" s="420"/>
      <c r="AI25" s="422">
        <f>AI27+AI28+AI29+AI30+AI31+AI32+AI33+AI34+AI35+AI36+AI37+AI38+AI39</f>
        <v>32426019.596</v>
      </c>
      <c r="AJ25" s="422"/>
      <c r="AK25" s="422"/>
      <c r="AL25" s="422"/>
      <c r="AM25" s="422"/>
      <c r="AN25" s="422"/>
      <c r="AO25" s="422"/>
      <c r="AP25" s="422"/>
      <c r="AQ25" s="422"/>
      <c r="AR25" s="400">
        <f>AR27+AR28+AR29+AR30+AR31+AR32+AR33+AR34+AR35+AR36+AR37+AR38+AR39</f>
        <v>32378419.596</v>
      </c>
      <c r="AS25" s="401"/>
      <c r="AT25" s="401"/>
      <c r="AU25" s="401"/>
      <c r="AV25" s="401"/>
      <c r="AW25" s="401"/>
      <c r="AX25" s="401"/>
      <c r="AY25" s="402"/>
      <c r="AZ25" s="400">
        <f>AZ27+AZ28+AZ29+AZ30+AZ31+AZ32+AZ33+AZ34+AZ35+AZ36+AZ37+AZ38+AZ39</f>
        <v>47600</v>
      </c>
      <c r="BA25" s="401"/>
      <c r="BB25" s="401"/>
      <c r="BC25" s="401"/>
      <c r="BD25" s="401"/>
      <c r="BE25" s="401"/>
      <c r="BF25" s="401"/>
      <c r="BG25" s="402"/>
      <c r="BH25" s="400">
        <f>BH27+BH28+BH29+BH30+BH31+BH32+BH33+BH34+BH35+BH36+BH37+BH38+BH39</f>
        <v>0</v>
      </c>
      <c r="BI25" s="401"/>
      <c r="BJ25" s="401"/>
      <c r="BK25" s="401"/>
      <c r="BL25" s="401"/>
      <c r="BM25" s="401"/>
      <c r="BN25" s="401"/>
      <c r="BO25" s="402"/>
      <c r="BP25" s="400">
        <f>BP27+BP28+BP29+BP30+BP31+BP32+BP33+BP34+BP35+BP36+BP37+BP38+BP39</f>
        <v>0</v>
      </c>
      <c r="BQ25" s="401"/>
      <c r="BR25" s="401"/>
      <c r="BS25" s="401"/>
      <c r="BT25" s="401"/>
      <c r="BU25" s="401"/>
      <c r="BV25" s="401"/>
      <c r="BW25" s="402"/>
      <c r="BX25" s="400">
        <f>BX27+BX28+BX29+BX30+BX31+BX32+BX33+BX34+BX35+BX36+BX37+BX38+BX39</f>
        <v>0</v>
      </c>
      <c r="BY25" s="401"/>
      <c r="BZ25" s="401"/>
      <c r="CA25" s="401"/>
      <c r="CB25" s="401"/>
      <c r="CC25" s="401"/>
      <c r="CD25" s="401"/>
      <c r="CE25" s="402"/>
      <c r="CF25" s="400">
        <f>CF27+CF28+CF29+CF30+CF31+CF32+CF33+CF34+CF35+CF36+CF37+CF38+CF39</f>
        <v>0</v>
      </c>
      <c r="CG25" s="401"/>
      <c r="CH25" s="401"/>
      <c r="CI25" s="401"/>
      <c r="CJ25" s="401"/>
      <c r="CK25" s="401"/>
      <c r="CL25" s="401"/>
      <c r="CM25" s="403"/>
      <c r="CN25" s="191"/>
      <c r="CO25" s="61"/>
    </row>
    <row r="26" spans="1:93" s="22" customFormat="1" ht="12.75">
      <c r="A26" s="404" t="s">
        <v>222</v>
      </c>
      <c r="B26" s="405"/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407"/>
      <c r="S26" s="408"/>
      <c r="T26" s="408"/>
      <c r="U26" s="409"/>
      <c r="V26" s="410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2"/>
      <c r="AI26" s="392"/>
      <c r="AJ26" s="393"/>
      <c r="AK26" s="393"/>
      <c r="AL26" s="393"/>
      <c r="AM26" s="393"/>
      <c r="AN26" s="393"/>
      <c r="AO26" s="393"/>
      <c r="AP26" s="393"/>
      <c r="AQ26" s="394"/>
      <c r="AR26" s="392"/>
      <c r="AS26" s="393"/>
      <c r="AT26" s="393"/>
      <c r="AU26" s="393"/>
      <c r="AV26" s="393"/>
      <c r="AW26" s="393"/>
      <c r="AX26" s="393"/>
      <c r="AY26" s="394"/>
      <c r="AZ26" s="392"/>
      <c r="BA26" s="393"/>
      <c r="BB26" s="393"/>
      <c r="BC26" s="393"/>
      <c r="BD26" s="393"/>
      <c r="BE26" s="393"/>
      <c r="BF26" s="393"/>
      <c r="BG26" s="394"/>
      <c r="BH26" s="392"/>
      <c r="BI26" s="393"/>
      <c r="BJ26" s="393"/>
      <c r="BK26" s="393"/>
      <c r="BL26" s="393"/>
      <c r="BM26" s="393"/>
      <c r="BN26" s="393"/>
      <c r="BO26" s="394"/>
      <c r="BP26" s="392"/>
      <c r="BQ26" s="393"/>
      <c r="BR26" s="393"/>
      <c r="BS26" s="393"/>
      <c r="BT26" s="393"/>
      <c r="BU26" s="393"/>
      <c r="BV26" s="393"/>
      <c r="BW26" s="394"/>
      <c r="BX26" s="392"/>
      <c r="BY26" s="393"/>
      <c r="BZ26" s="393"/>
      <c r="CA26" s="393"/>
      <c r="CB26" s="393"/>
      <c r="CC26" s="393"/>
      <c r="CD26" s="393"/>
      <c r="CE26" s="394"/>
      <c r="CF26" s="392"/>
      <c r="CG26" s="393"/>
      <c r="CH26" s="393"/>
      <c r="CI26" s="393"/>
      <c r="CJ26" s="393"/>
      <c r="CK26" s="393"/>
      <c r="CL26" s="393"/>
      <c r="CM26" s="395"/>
      <c r="CN26" s="191"/>
      <c r="CO26" s="61"/>
    </row>
    <row r="27" spans="1:93" s="22" customFormat="1" ht="12.75">
      <c r="A27" s="396" t="s">
        <v>242</v>
      </c>
      <c r="B27" s="397"/>
      <c r="C27" s="397"/>
      <c r="D27" s="397"/>
      <c r="E27" s="397"/>
      <c r="F27" s="397"/>
      <c r="G27" s="397"/>
      <c r="H27" s="397"/>
      <c r="I27" s="397"/>
      <c r="J27" s="397"/>
      <c r="K27" s="397"/>
      <c r="L27" s="397"/>
      <c r="M27" s="397"/>
      <c r="N27" s="397"/>
      <c r="O27" s="397"/>
      <c r="P27" s="397"/>
      <c r="Q27" s="398"/>
      <c r="R27" s="385" t="s">
        <v>73</v>
      </c>
      <c r="S27" s="386"/>
      <c r="T27" s="386"/>
      <c r="U27" s="387"/>
      <c r="V27" s="399" t="s">
        <v>243</v>
      </c>
      <c r="W27" s="386"/>
      <c r="X27" s="386"/>
      <c r="Y27" s="386"/>
      <c r="Z27" s="386"/>
      <c r="AA27" s="386"/>
      <c r="AB27" s="386"/>
      <c r="AC27" s="386"/>
      <c r="AD27" s="386"/>
      <c r="AE27" s="386"/>
      <c r="AF27" s="386"/>
      <c r="AG27" s="386"/>
      <c r="AH27" s="387"/>
      <c r="AI27" s="337">
        <f aca="true" t="shared" si="1" ref="AI27:AI39">AR27+AZ27+BH27+BP27+BX27+CF27</f>
        <v>11760</v>
      </c>
      <c r="AJ27" s="338"/>
      <c r="AK27" s="338"/>
      <c r="AL27" s="338"/>
      <c r="AM27" s="338"/>
      <c r="AN27" s="338"/>
      <c r="AO27" s="338"/>
      <c r="AP27" s="338"/>
      <c r="AQ27" s="380"/>
      <c r="AR27" s="337">
        <f>'свод мб'!AR27:AY27</f>
        <v>11760</v>
      </c>
      <c r="AS27" s="338"/>
      <c r="AT27" s="338"/>
      <c r="AU27" s="338"/>
      <c r="AV27" s="338"/>
      <c r="AW27" s="338"/>
      <c r="AX27" s="338"/>
      <c r="AY27" s="380"/>
      <c r="AZ27" s="337">
        <f>'свод мб'!AZ27:BG27+'свод к.б'!AZ27:BG27</f>
        <v>0</v>
      </c>
      <c r="BA27" s="338"/>
      <c r="BB27" s="338"/>
      <c r="BC27" s="338"/>
      <c r="BD27" s="338"/>
      <c r="BE27" s="338"/>
      <c r="BF27" s="338"/>
      <c r="BG27" s="380"/>
      <c r="BH27" s="337">
        <f>'свод мб'!BH27:BO27+'свод к.б'!BH27:BO27</f>
        <v>0</v>
      </c>
      <c r="BI27" s="338"/>
      <c r="BJ27" s="338"/>
      <c r="BK27" s="338"/>
      <c r="BL27" s="338"/>
      <c r="BM27" s="338"/>
      <c r="BN27" s="338"/>
      <c r="BO27" s="380"/>
      <c r="BP27" s="337">
        <f>'свод мб'!BP27:BW27+'свод к.б'!BP27:BW27</f>
        <v>0</v>
      </c>
      <c r="BQ27" s="338"/>
      <c r="BR27" s="338"/>
      <c r="BS27" s="338"/>
      <c r="BT27" s="338"/>
      <c r="BU27" s="338"/>
      <c r="BV27" s="338"/>
      <c r="BW27" s="380"/>
      <c r="BX27" s="337">
        <f>'свод мб'!BX27:CE27+'свод к.б'!BX27:CE27</f>
        <v>0</v>
      </c>
      <c r="BY27" s="338"/>
      <c r="BZ27" s="338"/>
      <c r="CA27" s="338"/>
      <c r="CB27" s="338"/>
      <c r="CC27" s="338"/>
      <c r="CD27" s="338"/>
      <c r="CE27" s="380"/>
      <c r="CF27" s="337">
        <f>'свод мб'!CF27:CM27+'свод к.б'!CF27:CM27</f>
        <v>0</v>
      </c>
      <c r="CG27" s="338"/>
      <c r="CH27" s="338"/>
      <c r="CI27" s="338"/>
      <c r="CJ27" s="338"/>
      <c r="CK27" s="338"/>
      <c r="CL27" s="338"/>
      <c r="CM27" s="381"/>
      <c r="CN27" s="191">
        <v>11400</v>
      </c>
      <c r="CO27" s="61">
        <f t="shared" si="0"/>
        <v>-360</v>
      </c>
    </row>
    <row r="28" spans="1:93" s="22" customFormat="1" ht="15" customHeight="1">
      <c r="A28" s="382" t="s">
        <v>244</v>
      </c>
      <c r="B28" s="383"/>
      <c r="C28" s="383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4"/>
      <c r="R28" s="385" t="s">
        <v>113</v>
      </c>
      <c r="S28" s="386"/>
      <c r="T28" s="386"/>
      <c r="U28" s="387"/>
      <c r="V28" s="388" t="s">
        <v>245</v>
      </c>
      <c r="W28" s="388"/>
      <c r="X28" s="388"/>
      <c r="Y28" s="388"/>
      <c r="Z28" s="388"/>
      <c r="AA28" s="388"/>
      <c r="AB28" s="388"/>
      <c r="AC28" s="388"/>
      <c r="AD28" s="388"/>
      <c r="AE28" s="388"/>
      <c r="AF28" s="388"/>
      <c r="AG28" s="388"/>
      <c r="AH28" s="388"/>
      <c r="AI28" s="337">
        <f t="shared" si="1"/>
        <v>42800</v>
      </c>
      <c r="AJ28" s="338"/>
      <c r="AK28" s="338"/>
      <c r="AL28" s="338"/>
      <c r="AM28" s="338"/>
      <c r="AN28" s="338"/>
      <c r="AO28" s="338"/>
      <c r="AP28" s="338"/>
      <c r="AQ28" s="380"/>
      <c r="AR28" s="337">
        <f>'свод мб'!AR28:AY28</f>
        <v>0</v>
      </c>
      <c r="AS28" s="338"/>
      <c r="AT28" s="338"/>
      <c r="AU28" s="338"/>
      <c r="AV28" s="338"/>
      <c r="AW28" s="338"/>
      <c r="AX28" s="338"/>
      <c r="AY28" s="380"/>
      <c r="AZ28" s="337">
        <f>'свод мб'!AZ28:BG28+'свод к.б'!AZ28:BG28</f>
        <v>42800</v>
      </c>
      <c r="BA28" s="338"/>
      <c r="BB28" s="338"/>
      <c r="BC28" s="338"/>
      <c r="BD28" s="338"/>
      <c r="BE28" s="338"/>
      <c r="BF28" s="338"/>
      <c r="BG28" s="380"/>
      <c r="BH28" s="337">
        <f>'свод мб'!BH28:BO28+'свод к.б'!BH28:BO28</f>
        <v>0</v>
      </c>
      <c r="BI28" s="338"/>
      <c r="BJ28" s="338"/>
      <c r="BK28" s="338"/>
      <c r="BL28" s="338"/>
      <c r="BM28" s="338"/>
      <c r="BN28" s="338"/>
      <c r="BO28" s="380"/>
      <c r="BP28" s="337">
        <f>'свод мб'!BP28:BW28+'свод к.б'!BP28:BW28</f>
        <v>0</v>
      </c>
      <c r="BQ28" s="338"/>
      <c r="BR28" s="338"/>
      <c r="BS28" s="338"/>
      <c r="BT28" s="338"/>
      <c r="BU28" s="338"/>
      <c r="BV28" s="338"/>
      <c r="BW28" s="380"/>
      <c r="BX28" s="337">
        <f>'свод мб'!BX28:CE28+'свод к.б'!BX28:CE28</f>
        <v>0</v>
      </c>
      <c r="BY28" s="338"/>
      <c r="BZ28" s="338"/>
      <c r="CA28" s="338"/>
      <c r="CB28" s="338"/>
      <c r="CC28" s="338"/>
      <c r="CD28" s="338"/>
      <c r="CE28" s="380"/>
      <c r="CF28" s="337">
        <f>'свод мб'!CF28:CM28+'свод к.б'!CF28:CM28</f>
        <v>0</v>
      </c>
      <c r="CG28" s="338"/>
      <c r="CH28" s="338"/>
      <c r="CI28" s="338"/>
      <c r="CJ28" s="338"/>
      <c r="CK28" s="338"/>
      <c r="CL28" s="338"/>
      <c r="CM28" s="381"/>
      <c r="CN28" s="191">
        <v>42800</v>
      </c>
      <c r="CO28" s="61">
        <f t="shared" si="0"/>
        <v>0</v>
      </c>
    </row>
    <row r="29" spans="1:93" s="22" customFormat="1" ht="15" customHeight="1">
      <c r="A29" s="382" t="s">
        <v>244</v>
      </c>
      <c r="B29" s="383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4"/>
      <c r="R29" s="385" t="s">
        <v>73</v>
      </c>
      <c r="S29" s="386"/>
      <c r="T29" s="386"/>
      <c r="U29" s="387"/>
      <c r="V29" s="388" t="s">
        <v>245</v>
      </c>
      <c r="W29" s="388"/>
      <c r="X29" s="388"/>
      <c r="Y29" s="388"/>
      <c r="Z29" s="388"/>
      <c r="AA29" s="388"/>
      <c r="AB29" s="388"/>
      <c r="AC29" s="388"/>
      <c r="AD29" s="388"/>
      <c r="AE29" s="388"/>
      <c r="AF29" s="388"/>
      <c r="AG29" s="388"/>
      <c r="AH29" s="388"/>
      <c r="AI29" s="337">
        <f t="shared" si="1"/>
        <v>50000</v>
      </c>
      <c r="AJ29" s="338"/>
      <c r="AK29" s="338"/>
      <c r="AL29" s="338"/>
      <c r="AM29" s="338"/>
      <c r="AN29" s="338"/>
      <c r="AO29" s="338"/>
      <c r="AP29" s="338"/>
      <c r="AQ29" s="380"/>
      <c r="AR29" s="337">
        <f>'свод мб'!AR29:AY29</f>
        <v>50000</v>
      </c>
      <c r="AS29" s="338"/>
      <c r="AT29" s="338"/>
      <c r="AU29" s="338"/>
      <c r="AV29" s="338"/>
      <c r="AW29" s="338"/>
      <c r="AX29" s="338"/>
      <c r="AY29" s="380"/>
      <c r="AZ29" s="337">
        <f>'свод мб'!AZ29:BG29+'свод к.б'!AZ29:BG29</f>
        <v>0</v>
      </c>
      <c r="BA29" s="338"/>
      <c r="BB29" s="338"/>
      <c r="BC29" s="338"/>
      <c r="BD29" s="338"/>
      <c r="BE29" s="338"/>
      <c r="BF29" s="338"/>
      <c r="BG29" s="380"/>
      <c r="BH29" s="337">
        <f>'свод мб'!BH29:BO29+'свод к.б'!BH29:BO29</f>
        <v>0</v>
      </c>
      <c r="BI29" s="338"/>
      <c r="BJ29" s="338"/>
      <c r="BK29" s="338"/>
      <c r="BL29" s="338"/>
      <c r="BM29" s="338"/>
      <c r="BN29" s="338"/>
      <c r="BO29" s="380"/>
      <c r="BP29" s="337">
        <f>'свод мб'!BP29:BW29+'свод к.б'!BP29:BW29</f>
        <v>0</v>
      </c>
      <c r="BQ29" s="338"/>
      <c r="BR29" s="338"/>
      <c r="BS29" s="338"/>
      <c r="BT29" s="338"/>
      <c r="BU29" s="338"/>
      <c r="BV29" s="338"/>
      <c r="BW29" s="380"/>
      <c r="BX29" s="337">
        <f>'свод мб'!BX29:CE29+'свод к.б'!BX29:CE29</f>
        <v>0</v>
      </c>
      <c r="BY29" s="338"/>
      <c r="BZ29" s="338"/>
      <c r="CA29" s="338"/>
      <c r="CB29" s="338"/>
      <c r="CC29" s="338"/>
      <c r="CD29" s="338"/>
      <c r="CE29" s="380"/>
      <c r="CF29" s="337">
        <f>'свод мб'!CF29:CM29+'свод к.б'!CF29:CM29</f>
        <v>0</v>
      </c>
      <c r="CG29" s="338"/>
      <c r="CH29" s="338"/>
      <c r="CI29" s="338"/>
      <c r="CJ29" s="338"/>
      <c r="CK29" s="338"/>
      <c r="CL29" s="338"/>
      <c r="CM29" s="381"/>
      <c r="CN29" s="191">
        <v>70000</v>
      </c>
      <c r="CO29" s="61">
        <f t="shared" si="0"/>
        <v>20000</v>
      </c>
    </row>
    <row r="30" spans="1:93" s="22" customFormat="1" ht="12.75">
      <c r="A30" s="389" t="s">
        <v>246</v>
      </c>
      <c r="B30" s="390"/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390"/>
      <c r="Q30" s="391"/>
      <c r="R30" s="385" t="s">
        <v>73</v>
      </c>
      <c r="S30" s="386"/>
      <c r="T30" s="386"/>
      <c r="U30" s="387"/>
      <c r="V30" s="388" t="s">
        <v>247</v>
      </c>
      <c r="W30" s="388"/>
      <c r="X30" s="388"/>
      <c r="Y30" s="388"/>
      <c r="Z30" s="388"/>
      <c r="AA30" s="388"/>
      <c r="AB30" s="388"/>
      <c r="AC30" s="388"/>
      <c r="AD30" s="388"/>
      <c r="AE30" s="388"/>
      <c r="AF30" s="388"/>
      <c r="AG30" s="388"/>
      <c r="AH30" s="388"/>
      <c r="AI30" s="337">
        <f t="shared" si="1"/>
        <v>4937898.316000001</v>
      </c>
      <c r="AJ30" s="338"/>
      <c r="AK30" s="338"/>
      <c r="AL30" s="338"/>
      <c r="AM30" s="338"/>
      <c r="AN30" s="338"/>
      <c r="AO30" s="338"/>
      <c r="AP30" s="338"/>
      <c r="AQ30" s="380"/>
      <c r="AR30" s="337">
        <f>'свод мб'!AR30:AY30</f>
        <v>4937898.316000001</v>
      </c>
      <c r="AS30" s="338"/>
      <c r="AT30" s="338"/>
      <c r="AU30" s="338"/>
      <c r="AV30" s="338"/>
      <c r="AW30" s="338"/>
      <c r="AX30" s="338"/>
      <c r="AY30" s="380"/>
      <c r="AZ30" s="337">
        <f>'свод мб'!AZ30:BG30+'свод к.б'!AZ30:BG30</f>
        <v>0</v>
      </c>
      <c r="BA30" s="338"/>
      <c r="BB30" s="338"/>
      <c r="BC30" s="338"/>
      <c r="BD30" s="338"/>
      <c r="BE30" s="338"/>
      <c r="BF30" s="338"/>
      <c r="BG30" s="380"/>
      <c r="BH30" s="337">
        <f>'свод мб'!BH30:BO30+'свод к.б'!BH30:BO30</f>
        <v>0</v>
      </c>
      <c r="BI30" s="338"/>
      <c r="BJ30" s="338"/>
      <c r="BK30" s="338"/>
      <c r="BL30" s="338"/>
      <c r="BM30" s="338"/>
      <c r="BN30" s="338"/>
      <c r="BO30" s="380"/>
      <c r="BP30" s="337">
        <f>'свод мб'!BP30:BW30+'свод к.б'!BP30:BW30</f>
        <v>0</v>
      </c>
      <c r="BQ30" s="338"/>
      <c r="BR30" s="338"/>
      <c r="BS30" s="338"/>
      <c r="BT30" s="338"/>
      <c r="BU30" s="338"/>
      <c r="BV30" s="338"/>
      <c r="BW30" s="380"/>
      <c r="BX30" s="337">
        <f>'свод мб'!BX30:CE30+'свод к.б'!BX30:CE30</f>
        <v>0</v>
      </c>
      <c r="BY30" s="338"/>
      <c r="BZ30" s="338"/>
      <c r="CA30" s="338"/>
      <c r="CB30" s="338"/>
      <c r="CC30" s="338"/>
      <c r="CD30" s="338"/>
      <c r="CE30" s="380"/>
      <c r="CF30" s="337">
        <f>'свод мб'!CF30:CM30+'свод к.б'!CF30:CM30</f>
        <v>0</v>
      </c>
      <c r="CG30" s="338"/>
      <c r="CH30" s="338"/>
      <c r="CI30" s="338"/>
      <c r="CJ30" s="338"/>
      <c r="CK30" s="338"/>
      <c r="CL30" s="338"/>
      <c r="CM30" s="381"/>
      <c r="CN30" s="191">
        <v>943178.75</v>
      </c>
      <c r="CO30" s="61">
        <f t="shared" si="0"/>
        <v>-3994719.5660000006</v>
      </c>
    </row>
    <row r="31" spans="1:93" s="22" customFormat="1" ht="13.5" customHeight="1">
      <c r="A31" s="382" t="s">
        <v>692</v>
      </c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4"/>
      <c r="R31" s="385" t="s">
        <v>73</v>
      </c>
      <c r="S31" s="386"/>
      <c r="T31" s="386"/>
      <c r="U31" s="387"/>
      <c r="V31" s="388" t="s">
        <v>285</v>
      </c>
      <c r="W31" s="388"/>
      <c r="X31" s="388"/>
      <c r="Y31" s="388"/>
      <c r="Z31" s="388"/>
      <c r="AA31" s="388"/>
      <c r="AB31" s="388"/>
      <c r="AC31" s="388"/>
      <c r="AD31" s="388"/>
      <c r="AE31" s="388"/>
      <c r="AF31" s="388"/>
      <c r="AG31" s="388"/>
      <c r="AH31" s="388"/>
      <c r="AI31" s="337">
        <f t="shared" si="1"/>
        <v>0</v>
      </c>
      <c r="AJ31" s="338"/>
      <c r="AK31" s="338"/>
      <c r="AL31" s="338"/>
      <c r="AM31" s="338"/>
      <c r="AN31" s="338"/>
      <c r="AO31" s="338"/>
      <c r="AP31" s="338"/>
      <c r="AQ31" s="380"/>
      <c r="AR31" s="337">
        <f>'свод мб'!AR31:AY31</f>
        <v>0</v>
      </c>
      <c r="AS31" s="338"/>
      <c r="AT31" s="338"/>
      <c r="AU31" s="338"/>
      <c r="AV31" s="338"/>
      <c r="AW31" s="338"/>
      <c r="AX31" s="338"/>
      <c r="AY31" s="380"/>
      <c r="AZ31" s="337">
        <f>'свод мб'!AZ31:BG31+'свод к.б'!AZ31:BG31</f>
        <v>0</v>
      </c>
      <c r="BA31" s="338"/>
      <c r="BB31" s="338"/>
      <c r="BC31" s="338"/>
      <c r="BD31" s="338"/>
      <c r="BE31" s="338"/>
      <c r="BF31" s="338"/>
      <c r="BG31" s="380"/>
      <c r="BH31" s="337">
        <f>'свод мб'!BH31:BO31+'свод к.б'!BH31:BO31</f>
        <v>0</v>
      </c>
      <c r="BI31" s="338"/>
      <c r="BJ31" s="338"/>
      <c r="BK31" s="338"/>
      <c r="BL31" s="338"/>
      <c r="BM31" s="338"/>
      <c r="BN31" s="338"/>
      <c r="BO31" s="380"/>
      <c r="BP31" s="337">
        <f>'свод мб'!BP31:BW31+'свод к.б'!BP31:BW31</f>
        <v>0</v>
      </c>
      <c r="BQ31" s="338"/>
      <c r="BR31" s="338"/>
      <c r="BS31" s="338"/>
      <c r="BT31" s="338"/>
      <c r="BU31" s="338"/>
      <c r="BV31" s="338"/>
      <c r="BW31" s="380"/>
      <c r="BX31" s="337">
        <f>'свод мб'!BX31:CE31+'свод к.б'!BX31:CE31</f>
        <v>0</v>
      </c>
      <c r="BY31" s="338"/>
      <c r="BZ31" s="338"/>
      <c r="CA31" s="338"/>
      <c r="CB31" s="338"/>
      <c r="CC31" s="338"/>
      <c r="CD31" s="338"/>
      <c r="CE31" s="380"/>
      <c r="CF31" s="337">
        <f>'свод мб'!CF31:CM31+'свод к.б'!CF31:CM31</f>
        <v>0</v>
      </c>
      <c r="CG31" s="338"/>
      <c r="CH31" s="338"/>
      <c r="CI31" s="338"/>
      <c r="CJ31" s="338"/>
      <c r="CK31" s="338"/>
      <c r="CL31" s="338"/>
      <c r="CM31" s="381"/>
      <c r="CN31" s="191"/>
      <c r="CO31" s="61">
        <f t="shared" si="0"/>
        <v>0</v>
      </c>
    </row>
    <row r="32" spans="1:93" s="22" customFormat="1" ht="13.5" customHeight="1">
      <c r="A32" s="382" t="s">
        <v>505</v>
      </c>
      <c r="B32" s="383"/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4"/>
      <c r="R32" s="385" t="s">
        <v>111</v>
      </c>
      <c r="S32" s="386"/>
      <c r="T32" s="386"/>
      <c r="U32" s="387"/>
      <c r="V32" s="388" t="s">
        <v>248</v>
      </c>
      <c r="W32" s="388"/>
      <c r="X32" s="388"/>
      <c r="Y32" s="388"/>
      <c r="Z32" s="388"/>
      <c r="AA32" s="388"/>
      <c r="AB32" s="388"/>
      <c r="AC32" s="388"/>
      <c r="AD32" s="388"/>
      <c r="AE32" s="388"/>
      <c r="AF32" s="388"/>
      <c r="AG32" s="388"/>
      <c r="AH32" s="388"/>
      <c r="AI32" s="337">
        <f t="shared" si="1"/>
        <v>0</v>
      </c>
      <c r="AJ32" s="338"/>
      <c r="AK32" s="338"/>
      <c r="AL32" s="338"/>
      <c r="AM32" s="338"/>
      <c r="AN32" s="338"/>
      <c r="AO32" s="338"/>
      <c r="AP32" s="338"/>
      <c r="AQ32" s="380"/>
      <c r="AR32" s="337">
        <f>'свод мб'!AR32:AY32</f>
        <v>0</v>
      </c>
      <c r="AS32" s="338"/>
      <c r="AT32" s="338"/>
      <c r="AU32" s="338"/>
      <c r="AV32" s="338"/>
      <c r="AW32" s="338"/>
      <c r="AX32" s="338"/>
      <c r="AY32" s="380"/>
      <c r="AZ32" s="337">
        <f>'свод мб'!AZ32:BG32+'свод к.б'!AZ32:BG32</f>
        <v>0</v>
      </c>
      <c r="BA32" s="338"/>
      <c r="BB32" s="338"/>
      <c r="BC32" s="338"/>
      <c r="BD32" s="338"/>
      <c r="BE32" s="338"/>
      <c r="BF32" s="338"/>
      <c r="BG32" s="380"/>
      <c r="BH32" s="337">
        <f>'свод мб'!BH32:BO32+'свод к.б'!BH32:BO32</f>
        <v>0</v>
      </c>
      <c r="BI32" s="338"/>
      <c r="BJ32" s="338"/>
      <c r="BK32" s="338"/>
      <c r="BL32" s="338"/>
      <c r="BM32" s="338"/>
      <c r="BN32" s="338"/>
      <c r="BO32" s="380"/>
      <c r="BP32" s="337">
        <f>'свод мб'!BP32:BW32+'свод к.б'!BP32:BW32</f>
        <v>0</v>
      </c>
      <c r="BQ32" s="338"/>
      <c r="BR32" s="338"/>
      <c r="BS32" s="338"/>
      <c r="BT32" s="338"/>
      <c r="BU32" s="338"/>
      <c r="BV32" s="338"/>
      <c r="BW32" s="380"/>
      <c r="BX32" s="337">
        <f>'свод мб'!BX32:CE32+'свод к.б'!BX32:CE32</f>
        <v>0</v>
      </c>
      <c r="BY32" s="338"/>
      <c r="BZ32" s="338"/>
      <c r="CA32" s="338"/>
      <c r="CB32" s="338"/>
      <c r="CC32" s="338"/>
      <c r="CD32" s="338"/>
      <c r="CE32" s="380"/>
      <c r="CF32" s="337">
        <f>'свод мб'!CF32:CM32+'свод к.б'!CF32:CM32</f>
        <v>0</v>
      </c>
      <c r="CG32" s="338"/>
      <c r="CH32" s="338"/>
      <c r="CI32" s="338"/>
      <c r="CJ32" s="338"/>
      <c r="CK32" s="338"/>
      <c r="CL32" s="338"/>
      <c r="CM32" s="381"/>
      <c r="CN32" s="191"/>
      <c r="CO32" s="61">
        <f t="shared" si="0"/>
        <v>0</v>
      </c>
    </row>
    <row r="33" spans="1:93" s="22" customFormat="1" ht="13.5" customHeight="1">
      <c r="A33" s="382" t="s">
        <v>505</v>
      </c>
      <c r="B33" s="383"/>
      <c r="C33" s="383"/>
      <c r="D33" s="383"/>
      <c r="E33" s="383"/>
      <c r="F33" s="383"/>
      <c r="G33" s="383"/>
      <c r="H33" s="383"/>
      <c r="I33" s="383"/>
      <c r="J33" s="383"/>
      <c r="K33" s="383"/>
      <c r="L33" s="383"/>
      <c r="M33" s="383"/>
      <c r="N33" s="383"/>
      <c r="O33" s="383"/>
      <c r="P33" s="383"/>
      <c r="Q33" s="384"/>
      <c r="R33" s="385" t="s">
        <v>73</v>
      </c>
      <c r="S33" s="386"/>
      <c r="T33" s="386"/>
      <c r="U33" s="387"/>
      <c r="V33" s="388" t="s">
        <v>248</v>
      </c>
      <c r="W33" s="388"/>
      <c r="X33" s="388"/>
      <c r="Y33" s="388"/>
      <c r="Z33" s="388"/>
      <c r="AA33" s="388"/>
      <c r="AB33" s="388"/>
      <c r="AC33" s="388"/>
      <c r="AD33" s="388"/>
      <c r="AE33" s="388"/>
      <c r="AF33" s="388"/>
      <c r="AG33" s="388"/>
      <c r="AH33" s="388"/>
      <c r="AI33" s="337">
        <f t="shared" si="1"/>
        <v>22947941.28</v>
      </c>
      <c r="AJ33" s="338"/>
      <c r="AK33" s="338"/>
      <c r="AL33" s="338"/>
      <c r="AM33" s="338"/>
      <c r="AN33" s="338"/>
      <c r="AO33" s="338"/>
      <c r="AP33" s="338"/>
      <c r="AQ33" s="380"/>
      <c r="AR33" s="337">
        <f>'свод мб'!AR33:AY33</f>
        <v>22947941.28</v>
      </c>
      <c r="AS33" s="338"/>
      <c r="AT33" s="338"/>
      <c r="AU33" s="338"/>
      <c r="AV33" s="338"/>
      <c r="AW33" s="338"/>
      <c r="AX33" s="338"/>
      <c r="AY33" s="380"/>
      <c r="AZ33" s="337">
        <f>'свод мб'!AZ33:BG33+'свод к.б'!AZ33:BG33</f>
        <v>0</v>
      </c>
      <c r="BA33" s="338"/>
      <c r="BB33" s="338"/>
      <c r="BC33" s="338"/>
      <c r="BD33" s="338"/>
      <c r="BE33" s="338"/>
      <c r="BF33" s="338"/>
      <c r="BG33" s="380"/>
      <c r="BH33" s="337">
        <f>'свод мб'!BH33:BO33+'свод к.б'!BH33:BO33</f>
        <v>0</v>
      </c>
      <c r="BI33" s="338"/>
      <c r="BJ33" s="338"/>
      <c r="BK33" s="338"/>
      <c r="BL33" s="338"/>
      <c r="BM33" s="338"/>
      <c r="BN33" s="338"/>
      <c r="BO33" s="380"/>
      <c r="BP33" s="337">
        <f>'свод мб'!BP33:BW33+'свод к.б'!BP33:BW33</f>
        <v>0</v>
      </c>
      <c r="BQ33" s="338"/>
      <c r="BR33" s="338"/>
      <c r="BS33" s="338"/>
      <c r="BT33" s="338"/>
      <c r="BU33" s="338"/>
      <c r="BV33" s="338"/>
      <c r="BW33" s="380"/>
      <c r="BX33" s="337">
        <f>'свод мб'!BX33:CE33+'свод к.б'!BX33:CE33</f>
        <v>0</v>
      </c>
      <c r="BY33" s="338"/>
      <c r="BZ33" s="338"/>
      <c r="CA33" s="338"/>
      <c r="CB33" s="338"/>
      <c r="CC33" s="338"/>
      <c r="CD33" s="338"/>
      <c r="CE33" s="380"/>
      <c r="CF33" s="337">
        <f>'свод мб'!CF33:CM33+'свод к.б'!CF33:CM33</f>
        <v>0</v>
      </c>
      <c r="CG33" s="338"/>
      <c r="CH33" s="338"/>
      <c r="CI33" s="338"/>
      <c r="CJ33" s="338"/>
      <c r="CK33" s="338"/>
      <c r="CL33" s="338"/>
      <c r="CM33" s="381"/>
      <c r="CN33" s="191">
        <v>9501744.58</v>
      </c>
      <c r="CO33" s="61">
        <f t="shared" si="0"/>
        <v>-13446196.700000001</v>
      </c>
    </row>
    <row r="34" spans="1:93" s="22" customFormat="1" ht="15" customHeight="1">
      <c r="A34" s="382" t="s">
        <v>249</v>
      </c>
      <c r="B34" s="383"/>
      <c r="C34" s="383"/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4"/>
      <c r="R34" s="385" t="s">
        <v>113</v>
      </c>
      <c r="S34" s="386"/>
      <c r="T34" s="386"/>
      <c r="U34" s="387"/>
      <c r="V34" s="388" t="s">
        <v>250</v>
      </c>
      <c r="W34" s="388"/>
      <c r="X34" s="388"/>
      <c r="Y34" s="388"/>
      <c r="Z34" s="388"/>
      <c r="AA34" s="388"/>
      <c r="AB34" s="388"/>
      <c r="AC34" s="388"/>
      <c r="AD34" s="388"/>
      <c r="AE34" s="388"/>
      <c r="AF34" s="388"/>
      <c r="AG34" s="388"/>
      <c r="AH34" s="388"/>
      <c r="AI34" s="337">
        <f t="shared" si="1"/>
        <v>4800</v>
      </c>
      <c r="AJ34" s="338"/>
      <c r="AK34" s="338"/>
      <c r="AL34" s="338"/>
      <c r="AM34" s="338"/>
      <c r="AN34" s="338"/>
      <c r="AO34" s="338"/>
      <c r="AP34" s="338"/>
      <c r="AQ34" s="380"/>
      <c r="AR34" s="337">
        <f>'свод мб'!AR34:AY34</f>
        <v>0</v>
      </c>
      <c r="AS34" s="338"/>
      <c r="AT34" s="338"/>
      <c r="AU34" s="338"/>
      <c r="AV34" s="338"/>
      <c r="AW34" s="338"/>
      <c r="AX34" s="338"/>
      <c r="AY34" s="380"/>
      <c r="AZ34" s="337">
        <f>'свод мб'!AZ34:BG34+'свод к.б'!AZ34:BG34</f>
        <v>4800</v>
      </c>
      <c r="BA34" s="338"/>
      <c r="BB34" s="338"/>
      <c r="BC34" s="338"/>
      <c r="BD34" s="338"/>
      <c r="BE34" s="338"/>
      <c r="BF34" s="338"/>
      <c r="BG34" s="380"/>
      <c r="BH34" s="337">
        <f>'свод мб'!BH34:BO34+'свод к.б'!BH34:BO34</f>
        <v>0</v>
      </c>
      <c r="BI34" s="338"/>
      <c r="BJ34" s="338"/>
      <c r="BK34" s="338"/>
      <c r="BL34" s="338"/>
      <c r="BM34" s="338"/>
      <c r="BN34" s="338"/>
      <c r="BO34" s="380"/>
      <c r="BP34" s="337">
        <f>'свод мб'!BP34:BW34+'свод к.б'!BP34:BW34</f>
        <v>0</v>
      </c>
      <c r="BQ34" s="338"/>
      <c r="BR34" s="338"/>
      <c r="BS34" s="338"/>
      <c r="BT34" s="338"/>
      <c r="BU34" s="338"/>
      <c r="BV34" s="338"/>
      <c r="BW34" s="380"/>
      <c r="BX34" s="337">
        <f>'свод мб'!BX34:CE34+'свод к.б'!BX34:CE34</f>
        <v>0</v>
      </c>
      <c r="BY34" s="338"/>
      <c r="BZ34" s="338"/>
      <c r="CA34" s="338"/>
      <c r="CB34" s="338"/>
      <c r="CC34" s="338"/>
      <c r="CD34" s="338"/>
      <c r="CE34" s="380"/>
      <c r="CF34" s="337">
        <f>'свод мб'!CF34:CM34+'свод к.б'!CF34:CM34</f>
        <v>0</v>
      </c>
      <c r="CG34" s="338"/>
      <c r="CH34" s="338"/>
      <c r="CI34" s="338"/>
      <c r="CJ34" s="338"/>
      <c r="CK34" s="338"/>
      <c r="CL34" s="338"/>
      <c r="CM34" s="381"/>
      <c r="CN34" s="191">
        <v>4800</v>
      </c>
      <c r="CO34" s="61">
        <f t="shared" si="0"/>
        <v>0</v>
      </c>
    </row>
    <row r="35" spans="1:93" s="22" customFormat="1" ht="15" customHeight="1">
      <c r="A35" s="382" t="s">
        <v>249</v>
      </c>
      <c r="B35" s="383"/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384"/>
      <c r="R35" s="385" t="s">
        <v>111</v>
      </c>
      <c r="S35" s="386"/>
      <c r="T35" s="386"/>
      <c r="U35" s="387"/>
      <c r="V35" s="388" t="s">
        <v>250</v>
      </c>
      <c r="W35" s="388"/>
      <c r="X35" s="388"/>
      <c r="Y35" s="388"/>
      <c r="Z35" s="388"/>
      <c r="AA35" s="388"/>
      <c r="AB35" s="388"/>
      <c r="AC35" s="388"/>
      <c r="AD35" s="388"/>
      <c r="AE35" s="388"/>
      <c r="AF35" s="388"/>
      <c r="AG35" s="388"/>
      <c r="AH35" s="388"/>
      <c r="AI35" s="337">
        <f t="shared" si="1"/>
        <v>0</v>
      </c>
      <c r="AJ35" s="338"/>
      <c r="AK35" s="338"/>
      <c r="AL35" s="338"/>
      <c r="AM35" s="338"/>
      <c r="AN35" s="338"/>
      <c r="AO35" s="338"/>
      <c r="AP35" s="338"/>
      <c r="AQ35" s="380"/>
      <c r="AR35" s="337">
        <f>'свод мб'!AR35:AY35</f>
        <v>0</v>
      </c>
      <c r="AS35" s="338"/>
      <c r="AT35" s="338"/>
      <c r="AU35" s="338"/>
      <c r="AV35" s="338"/>
      <c r="AW35" s="338"/>
      <c r="AX35" s="338"/>
      <c r="AY35" s="380"/>
      <c r="AZ35" s="337">
        <f>'свод мб'!AZ35:BG35+'свод к.б'!AZ35:BG35</f>
        <v>0</v>
      </c>
      <c r="BA35" s="338"/>
      <c r="BB35" s="338"/>
      <c r="BC35" s="338"/>
      <c r="BD35" s="338"/>
      <c r="BE35" s="338"/>
      <c r="BF35" s="338"/>
      <c r="BG35" s="380"/>
      <c r="BH35" s="337">
        <f>'свод мб'!BH35:BO35+'свод к.б'!BH35:BO35</f>
        <v>0</v>
      </c>
      <c r="BI35" s="338"/>
      <c r="BJ35" s="338"/>
      <c r="BK35" s="338"/>
      <c r="BL35" s="338"/>
      <c r="BM35" s="338"/>
      <c r="BN35" s="338"/>
      <c r="BO35" s="380"/>
      <c r="BP35" s="337">
        <f>'свод мб'!BP35:BW35+'свод к.б'!BP35:BW35</f>
        <v>0</v>
      </c>
      <c r="BQ35" s="338"/>
      <c r="BR35" s="338"/>
      <c r="BS35" s="338"/>
      <c r="BT35" s="338"/>
      <c r="BU35" s="338"/>
      <c r="BV35" s="338"/>
      <c r="BW35" s="380"/>
      <c r="BX35" s="337">
        <f>'свод мб'!BX35:CE35+'свод к.б'!BX35:CE35</f>
        <v>0</v>
      </c>
      <c r="BY35" s="338"/>
      <c r="BZ35" s="338"/>
      <c r="CA35" s="338"/>
      <c r="CB35" s="338"/>
      <c r="CC35" s="338"/>
      <c r="CD35" s="338"/>
      <c r="CE35" s="380"/>
      <c r="CF35" s="337">
        <f>'свод мб'!CF35:CM35+'свод к.б'!CF35:CM35</f>
        <v>0</v>
      </c>
      <c r="CG35" s="338"/>
      <c r="CH35" s="338"/>
      <c r="CI35" s="338"/>
      <c r="CJ35" s="338"/>
      <c r="CK35" s="338"/>
      <c r="CL35" s="338"/>
      <c r="CM35" s="381"/>
      <c r="CN35" s="191"/>
      <c r="CO35" s="61">
        <f t="shared" si="0"/>
        <v>0</v>
      </c>
    </row>
    <row r="36" spans="1:93" s="22" customFormat="1" ht="15" customHeight="1">
      <c r="A36" s="382" t="s">
        <v>249</v>
      </c>
      <c r="B36" s="383"/>
      <c r="C36" s="383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4"/>
      <c r="R36" s="385" t="s">
        <v>73</v>
      </c>
      <c r="S36" s="386"/>
      <c r="T36" s="386"/>
      <c r="U36" s="387"/>
      <c r="V36" s="388" t="s">
        <v>250</v>
      </c>
      <c r="W36" s="388"/>
      <c r="X36" s="388"/>
      <c r="Y36" s="388"/>
      <c r="Z36" s="388"/>
      <c r="AA36" s="388"/>
      <c r="AB36" s="388"/>
      <c r="AC36" s="388"/>
      <c r="AD36" s="388"/>
      <c r="AE36" s="388"/>
      <c r="AF36" s="388"/>
      <c r="AG36" s="388"/>
      <c r="AH36" s="388"/>
      <c r="AI36" s="337">
        <f t="shared" si="1"/>
        <v>3170820</v>
      </c>
      <c r="AJ36" s="338"/>
      <c r="AK36" s="338"/>
      <c r="AL36" s="338"/>
      <c r="AM36" s="338"/>
      <c r="AN36" s="338"/>
      <c r="AO36" s="338"/>
      <c r="AP36" s="338"/>
      <c r="AQ36" s="380"/>
      <c r="AR36" s="337">
        <f>'свод мб'!AR36:AY36</f>
        <v>3170820</v>
      </c>
      <c r="AS36" s="338"/>
      <c r="AT36" s="338"/>
      <c r="AU36" s="338"/>
      <c r="AV36" s="338"/>
      <c r="AW36" s="338"/>
      <c r="AX36" s="338"/>
      <c r="AY36" s="380"/>
      <c r="AZ36" s="337">
        <f>'свод мб'!AZ36:BG36+'свод к.б'!AZ36:BG36</f>
        <v>0</v>
      </c>
      <c r="BA36" s="338"/>
      <c r="BB36" s="338"/>
      <c r="BC36" s="338"/>
      <c r="BD36" s="338"/>
      <c r="BE36" s="338"/>
      <c r="BF36" s="338"/>
      <c r="BG36" s="380"/>
      <c r="BH36" s="337">
        <f>'свод мб'!BH36:BO36+'свод к.б'!BH36:BO36</f>
        <v>0</v>
      </c>
      <c r="BI36" s="338"/>
      <c r="BJ36" s="338"/>
      <c r="BK36" s="338"/>
      <c r="BL36" s="338"/>
      <c r="BM36" s="338"/>
      <c r="BN36" s="338"/>
      <c r="BO36" s="380"/>
      <c r="BP36" s="337">
        <f>'свод мб'!BP36:BW36+'свод к.б'!BP36:BW36</f>
        <v>0</v>
      </c>
      <c r="BQ36" s="338"/>
      <c r="BR36" s="338"/>
      <c r="BS36" s="338"/>
      <c r="BT36" s="338"/>
      <c r="BU36" s="338"/>
      <c r="BV36" s="338"/>
      <c r="BW36" s="380"/>
      <c r="BX36" s="337">
        <f>'свод мб'!BX36:CE36+'свод к.б'!BX36:CE36</f>
        <v>0</v>
      </c>
      <c r="BY36" s="338"/>
      <c r="BZ36" s="338"/>
      <c r="CA36" s="338"/>
      <c r="CB36" s="338"/>
      <c r="CC36" s="338"/>
      <c r="CD36" s="338"/>
      <c r="CE36" s="380"/>
      <c r="CF36" s="337">
        <f>'свод мб'!CF36:CM36+'свод к.б'!CF36:CM36</f>
        <v>0</v>
      </c>
      <c r="CG36" s="338"/>
      <c r="CH36" s="338"/>
      <c r="CI36" s="338"/>
      <c r="CJ36" s="338"/>
      <c r="CK36" s="338"/>
      <c r="CL36" s="338"/>
      <c r="CM36" s="381"/>
      <c r="CN36" s="191">
        <v>831658</v>
      </c>
      <c r="CO36" s="61">
        <f t="shared" si="0"/>
        <v>-2339162</v>
      </c>
    </row>
    <row r="37" spans="1:93" s="22" customFormat="1" ht="15" customHeight="1">
      <c r="A37" s="382" t="s">
        <v>699</v>
      </c>
      <c r="B37" s="383"/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83"/>
      <c r="Q37" s="384"/>
      <c r="R37" s="385" t="s">
        <v>73</v>
      </c>
      <c r="S37" s="386"/>
      <c r="T37" s="386"/>
      <c r="U37" s="387"/>
      <c r="V37" s="388" t="s">
        <v>697</v>
      </c>
      <c r="W37" s="388"/>
      <c r="X37" s="388"/>
      <c r="Y37" s="388"/>
      <c r="Z37" s="388"/>
      <c r="AA37" s="388"/>
      <c r="AB37" s="388"/>
      <c r="AC37" s="388"/>
      <c r="AD37" s="388"/>
      <c r="AE37" s="388"/>
      <c r="AF37" s="388"/>
      <c r="AG37" s="388"/>
      <c r="AH37" s="388"/>
      <c r="AI37" s="337">
        <f t="shared" si="1"/>
        <v>0</v>
      </c>
      <c r="AJ37" s="338"/>
      <c r="AK37" s="338"/>
      <c r="AL37" s="338"/>
      <c r="AM37" s="338"/>
      <c r="AN37" s="338"/>
      <c r="AO37" s="338"/>
      <c r="AP37" s="338"/>
      <c r="AQ37" s="380"/>
      <c r="AR37" s="337">
        <f>'свод мб'!AR37:AY37</f>
        <v>0</v>
      </c>
      <c r="AS37" s="338"/>
      <c r="AT37" s="338"/>
      <c r="AU37" s="338"/>
      <c r="AV37" s="338"/>
      <c r="AW37" s="338"/>
      <c r="AX37" s="338"/>
      <c r="AY37" s="380"/>
      <c r="AZ37" s="337">
        <f>'свод мб'!AZ37:BG37+'свод к.б'!AZ37:BG37</f>
        <v>0</v>
      </c>
      <c r="BA37" s="338"/>
      <c r="BB37" s="338"/>
      <c r="BC37" s="338"/>
      <c r="BD37" s="338"/>
      <c r="BE37" s="338"/>
      <c r="BF37" s="338"/>
      <c r="BG37" s="380"/>
      <c r="BH37" s="337">
        <f>'свод мб'!BH37:BO37+'свод к.б'!BH37:BO37</f>
        <v>0</v>
      </c>
      <c r="BI37" s="338"/>
      <c r="BJ37" s="338"/>
      <c r="BK37" s="338"/>
      <c r="BL37" s="338"/>
      <c r="BM37" s="338"/>
      <c r="BN37" s="338"/>
      <c r="BO37" s="380"/>
      <c r="BP37" s="337">
        <f>'свод мб'!BP37:BW37+'свод к.б'!BP37:BW37</f>
        <v>0</v>
      </c>
      <c r="BQ37" s="338"/>
      <c r="BR37" s="338"/>
      <c r="BS37" s="338"/>
      <c r="BT37" s="338"/>
      <c r="BU37" s="338"/>
      <c r="BV37" s="338"/>
      <c r="BW37" s="380"/>
      <c r="BX37" s="337">
        <f>'свод мб'!BX37:CE37+'свод к.б'!BX37:CE37</f>
        <v>0</v>
      </c>
      <c r="BY37" s="338"/>
      <c r="BZ37" s="338"/>
      <c r="CA37" s="338"/>
      <c r="CB37" s="338"/>
      <c r="CC37" s="338"/>
      <c r="CD37" s="338"/>
      <c r="CE37" s="380"/>
      <c r="CF37" s="337">
        <f>'свод мб'!CF37:CM37+'свод к.б'!CF37:CM37</f>
        <v>0</v>
      </c>
      <c r="CG37" s="338"/>
      <c r="CH37" s="338"/>
      <c r="CI37" s="338"/>
      <c r="CJ37" s="338"/>
      <c r="CK37" s="338"/>
      <c r="CL37" s="338"/>
      <c r="CM37" s="381"/>
      <c r="CN37" s="191"/>
      <c r="CO37" s="61">
        <f t="shared" si="0"/>
        <v>0</v>
      </c>
    </row>
    <row r="38" spans="1:93" s="22" customFormat="1" ht="15" customHeight="1">
      <c r="A38" s="382" t="s">
        <v>700</v>
      </c>
      <c r="B38" s="383"/>
      <c r="C38" s="383"/>
      <c r="D38" s="383"/>
      <c r="E38" s="383"/>
      <c r="F38" s="383"/>
      <c r="G38" s="383"/>
      <c r="H38" s="383"/>
      <c r="I38" s="383"/>
      <c r="J38" s="383"/>
      <c r="K38" s="383"/>
      <c r="L38" s="383"/>
      <c r="M38" s="383"/>
      <c r="N38" s="383"/>
      <c r="O38" s="383"/>
      <c r="P38" s="383"/>
      <c r="Q38" s="384"/>
      <c r="R38" s="385" t="s">
        <v>111</v>
      </c>
      <c r="S38" s="386"/>
      <c r="T38" s="386"/>
      <c r="U38" s="387"/>
      <c r="V38" s="388" t="s">
        <v>698</v>
      </c>
      <c r="W38" s="388"/>
      <c r="X38" s="388"/>
      <c r="Y38" s="388"/>
      <c r="Z38" s="388"/>
      <c r="AA38" s="388"/>
      <c r="AB38" s="388"/>
      <c r="AC38" s="388"/>
      <c r="AD38" s="388"/>
      <c r="AE38" s="388"/>
      <c r="AF38" s="388"/>
      <c r="AG38" s="388"/>
      <c r="AH38" s="388"/>
      <c r="AI38" s="337">
        <f t="shared" si="1"/>
        <v>300000</v>
      </c>
      <c r="AJ38" s="338"/>
      <c r="AK38" s="338"/>
      <c r="AL38" s="338"/>
      <c r="AM38" s="338"/>
      <c r="AN38" s="338"/>
      <c r="AO38" s="338"/>
      <c r="AP38" s="338"/>
      <c r="AQ38" s="380"/>
      <c r="AR38" s="337">
        <f>'свод мб'!AR38:AY38</f>
        <v>300000</v>
      </c>
      <c r="AS38" s="338"/>
      <c r="AT38" s="338"/>
      <c r="AU38" s="338"/>
      <c r="AV38" s="338"/>
      <c r="AW38" s="338"/>
      <c r="AX38" s="338"/>
      <c r="AY38" s="380"/>
      <c r="AZ38" s="337">
        <f>'свод мб'!AZ38:BG38+'свод к.б'!AZ38:BG38</f>
        <v>0</v>
      </c>
      <c r="BA38" s="338"/>
      <c r="BB38" s="338"/>
      <c r="BC38" s="338"/>
      <c r="BD38" s="338"/>
      <c r="BE38" s="338"/>
      <c r="BF38" s="338"/>
      <c r="BG38" s="380"/>
      <c r="BH38" s="337">
        <f>'свод мб'!BH38:BO38+'свод к.б'!BH38:BO38</f>
        <v>0</v>
      </c>
      <c r="BI38" s="338"/>
      <c r="BJ38" s="338"/>
      <c r="BK38" s="338"/>
      <c r="BL38" s="338"/>
      <c r="BM38" s="338"/>
      <c r="BN38" s="338"/>
      <c r="BO38" s="380"/>
      <c r="BP38" s="337">
        <f>'свод мб'!BP38:BW38+'свод к.б'!BP38:BW38</f>
        <v>0</v>
      </c>
      <c r="BQ38" s="338"/>
      <c r="BR38" s="338"/>
      <c r="BS38" s="338"/>
      <c r="BT38" s="338"/>
      <c r="BU38" s="338"/>
      <c r="BV38" s="338"/>
      <c r="BW38" s="380"/>
      <c r="BX38" s="337">
        <f>'свод мб'!BX38:CE38+'свод к.б'!BX38:CE38</f>
        <v>0</v>
      </c>
      <c r="BY38" s="338"/>
      <c r="BZ38" s="338"/>
      <c r="CA38" s="338"/>
      <c r="CB38" s="338"/>
      <c r="CC38" s="338"/>
      <c r="CD38" s="338"/>
      <c r="CE38" s="380"/>
      <c r="CF38" s="337">
        <f>'свод мб'!CF38:CM38+'свод к.б'!CF38:CM38</f>
        <v>0</v>
      </c>
      <c r="CG38" s="338"/>
      <c r="CH38" s="338"/>
      <c r="CI38" s="338"/>
      <c r="CJ38" s="338"/>
      <c r="CK38" s="338"/>
      <c r="CL38" s="338"/>
      <c r="CM38" s="381"/>
      <c r="CN38" s="191">
        <v>300000</v>
      </c>
      <c r="CO38" s="61">
        <f t="shared" si="0"/>
        <v>0</v>
      </c>
    </row>
    <row r="39" spans="1:93" s="22" customFormat="1" ht="15" customHeight="1">
      <c r="A39" s="382" t="s">
        <v>700</v>
      </c>
      <c r="B39" s="383"/>
      <c r="C39" s="383"/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  <c r="P39" s="383"/>
      <c r="Q39" s="384"/>
      <c r="R39" s="385" t="s">
        <v>73</v>
      </c>
      <c r="S39" s="386"/>
      <c r="T39" s="386"/>
      <c r="U39" s="387"/>
      <c r="V39" s="388" t="s">
        <v>698</v>
      </c>
      <c r="W39" s="388"/>
      <c r="X39" s="388"/>
      <c r="Y39" s="388"/>
      <c r="Z39" s="388"/>
      <c r="AA39" s="388"/>
      <c r="AB39" s="388"/>
      <c r="AC39" s="388"/>
      <c r="AD39" s="388"/>
      <c r="AE39" s="388"/>
      <c r="AF39" s="388"/>
      <c r="AG39" s="388"/>
      <c r="AH39" s="388"/>
      <c r="AI39" s="337">
        <f t="shared" si="1"/>
        <v>960000</v>
      </c>
      <c r="AJ39" s="338"/>
      <c r="AK39" s="338"/>
      <c r="AL39" s="338"/>
      <c r="AM39" s="338"/>
      <c r="AN39" s="338"/>
      <c r="AO39" s="338"/>
      <c r="AP39" s="338"/>
      <c r="AQ39" s="380"/>
      <c r="AR39" s="337">
        <f>'свод мб'!AR39:AY39</f>
        <v>960000</v>
      </c>
      <c r="AS39" s="338"/>
      <c r="AT39" s="338"/>
      <c r="AU39" s="338"/>
      <c r="AV39" s="338"/>
      <c r="AW39" s="338"/>
      <c r="AX39" s="338"/>
      <c r="AY39" s="380"/>
      <c r="AZ39" s="337">
        <f>'свод мб'!AZ39:BG39+'свод к.б'!AZ39:BG39</f>
        <v>0</v>
      </c>
      <c r="BA39" s="338"/>
      <c r="BB39" s="338"/>
      <c r="BC39" s="338"/>
      <c r="BD39" s="338"/>
      <c r="BE39" s="338"/>
      <c r="BF39" s="338"/>
      <c r="BG39" s="380"/>
      <c r="BH39" s="337">
        <f>'свод мб'!BH39:BO39+'свод к.б'!BH39:BO39</f>
        <v>0</v>
      </c>
      <c r="BI39" s="338"/>
      <c r="BJ39" s="338"/>
      <c r="BK39" s="338"/>
      <c r="BL39" s="338"/>
      <c r="BM39" s="338"/>
      <c r="BN39" s="338"/>
      <c r="BO39" s="380"/>
      <c r="BP39" s="337">
        <f>'свод мб'!BP39:BW39+'свод к.б'!BP39:BW39</f>
        <v>0</v>
      </c>
      <c r="BQ39" s="338"/>
      <c r="BR39" s="338"/>
      <c r="BS39" s="338"/>
      <c r="BT39" s="338"/>
      <c r="BU39" s="338"/>
      <c r="BV39" s="338"/>
      <c r="BW39" s="380"/>
      <c r="BX39" s="337">
        <f>'свод мб'!BX39:CE39+'свод к.б'!BX39:CE39</f>
        <v>0</v>
      </c>
      <c r="BY39" s="338"/>
      <c r="BZ39" s="338"/>
      <c r="CA39" s="338"/>
      <c r="CB39" s="338"/>
      <c r="CC39" s="338"/>
      <c r="CD39" s="338"/>
      <c r="CE39" s="380"/>
      <c r="CF39" s="337">
        <f>'свод мб'!CF39:CM39+'свод к.б'!CF39:CM39</f>
        <v>0</v>
      </c>
      <c r="CG39" s="338"/>
      <c r="CH39" s="338"/>
      <c r="CI39" s="338"/>
      <c r="CJ39" s="338"/>
      <c r="CK39" s="338"/>
      <c r="CL39" s="338"/>
      <c r="CM39" s="381"/>
      <c r="CN39" s="191">
        <v>2585803</v>
      </c>
      <c r="CO39" s="61">
        <f t="shared" si="0"/>
        <v>1625803</v>
      </c>
    </row>
    <row r="40" spans="1:93" s="22" customFormat="1" ht="19.5" customHeight="1">
      <c r="A40" s="358" t="s">
        <v>696</v>
      </c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60"/>
      <c r="R40" s="361"/>
      <c r="S40" s="362"/>
      <c r="T40" s="362"/>
      <c r="U40" s="362"/>
      <c r="V40" s="362" t="s">
        <v>694</v>
      </c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2"/>
      <c r="AI40" s="351">
        <f>SUM(AI41:AQ43)</f>
        <v>114359.853474</v>
      </c>
      <c r="AJ40" s="351"/>
      <c r="AK40" s="351"/>
      <c r="AL40" s="351"/>
      <c r="AM40" s="351"/>
      <c r="AN40" s="351"/>
      <c r="AO40" s="351"/>
      <c r="AP40" s="351"/>
      <c r="AQ40" s="351"/>
      <c r="AR40" s="351">
        <f>SUM(AR41:AY43)</f>
        <v>114359.853474</v>
      </c>
      <c r="AS40" s="351"/>
      <c r="AT40" s="351"/>
      <c r="AU40" s="351"/>
      <c r="AV40" s="351"/>
      <c r="AW40" s="351"/>
      <c r="AX40" s="351"/>
      <c r="AY40" s="351"/>
      <c r="AZ40" s="351">
        <f>SUM(AZ41:BG43)</f>
        <v>0</v>
      </c>
      <c r="BA40" s="351"/>
      <c r="BB40" s="351"/>
      <c r="BC40" s="351"/>
      <c r="BD40" s="351"/>
      <c r="BE40" s="351"/>
      <c r="BF40" s="351"/>
      <c r="BG40" s="351"/>
      <c r="BH40" s="351">
        <f>SUM(BH41:BO43)</f>
        <v>0</v>
      </c>
      <c r="BI40" s="351"/>
      <c r="BJ40" s="351"/>
      <c r="BK40" s="351"/>
      <c r="BL40" s="351"/>
      <c r="BM40" s="351"/>
      <c r="BN40" s="351"/>
      <c r="BO40" s="351"/>
      <c r="BP40" s="351">
        <f>SUM(BP41:BW43)</f>
        <v>0</v>
      </c>
      <c r="BQ40" s="351"/>
      <c r="BR40" s="351"/>
      <c r="BS40" s="351"/>
      <c r="BT40" s="351"/>
      <c r="BU40" s="351"/>
      <c r="BV40" s="351"/>
      <c r="BW40" s="351"/>
      <c r="BX40" s="351">
        <f>SUM(BX41:CE43)</f>
        <v>0</v>
      </c>
      <c r="BY40" s="351"/>
      <c r="BZ40" s="351"/>
      <c r="CA40" s="351"/>
      <c r="CB40" s="351"/>
      <c r="CC40" s="351"/>
      <c r="CD40" s="351"/>
      <c r="CE40" s="351"/>
      <c r="CF40" s="351">
        <f>SUM(CF41:CJ43)</f>
        <v>0</v>
      </c>
      <c r="CG40" s="351"/>
      <c r="CH40" s="351"/>
      <c r="CI40" s="351"/>
      <c r="CJ40" s="351"/>
      <c r="CK40" s="351"/>
      <c r="CL40" s="351"/>
      <c r="CM40" s="352"/>
      <c r="CN40" s="191"/>
      <c r="CO40" s="61"/>
    </row>
    <row r="41" spans="1:93" s="96" customFormat="1" ht="24.75" customHeight="1">
      <c r="A41" s="374" t="s">
        <v>695</v>
      </c>
      <c r="B41" s="375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6"/>
      <c r="R41" s="366" t="s">
        <v>72</v>
      </c>
      <c r="S41" s="367"/>
      <c r="T41" s="367"/>
      <c r="U41" s="367"/>
      <c r="V41" s="377" t="s">
        <v>750</v>
      </c>
      <c r="W41" s="378"/>
      <c r="X41" s="378"/>
      <c r="Y41" s="378"/>
      <c r="Z41" s="378"/>
      <c r="AA41" s="378"/>
      <c r="AB41" s="378"/>
      <c r="AC41" s="378"/>
      <c r="AD41" s="378"/>
      <c r="AE41" s="378"/>
      <c r="AF41" s="378"/>
      <c r="AG41" s="378"/>
      <c r="AH41" s="379"/>
      <c r="AI41" s="356">
        <f>AR41+AZ41+BH41+BP41+BX41+CF41</f>
        <v>114359.853474</v>
      </c>
      <c r="AJ41" s="356"/>
      <c r="AK41" s="356"/>
      <c r="AL41" s="356"/>
      <c r="AM41" s="356"/>
      <c r="AN41" s="356"/>
      <c r="AO41" s="356"/>
      <c r="AP41" s="356"/>
      <c r="AQ41" s="356"/>
      <c r="AR41" s="356">
        <f>'свод мб'!AR41:AY41+'свод к.б'!AR41:AY41</f>
        <v>114359.853474</v>
      </c>
      <c r="AS41" s="356"/>
      <c r="AT41" s="356"/>
      <c r="AU41" s="356"/>
      <c r="AV41" s="356"/>
      <c r="AW41" s="356"/>
      <c r="AX41" s="356"/>
      <c r="AY41" s="356"/>
      <c r="AZ41" s="356">
        <f>'свод мб'!AZ41:BG41+'свод к.б'!AZ41:BG41</f>
        <v>0</v>
      </c>
      <c r="BA41" s="356"/>
      <c r="BB41" s="356"/>
      <c r="BC41" s="356"/>
      <c r="BD41" s="356"/>
      <c r="BE41" s="356"/>
      <c r="BF41" s="356"/>
      <c r="BG41" s="356"/>
      <c r="BH41" s="356">
        <f>'свод мб'!BH41:BO41+'свод к.б'!BH41:BO41</f>
        <v>0</v>
      </c>
      <c r="BI41" s="356"/>
      <c r="BJ41" s="356"/>
      <c r="BK41" s="356"/>
      <c r="BL41" s="356"/>
      <c r="BM41" s="356"/>
      <c r="BN41" s="356"/>
      <c r="BO41" s="356"/>
      <c r="BP41" s="356">
        <f>'свод мб'!BP41:BW41+'свод к.б'!BP41:BW41</f>
        <v>0</v>
      </c>
      <c r="BQ41" s="356"/>
      <c r="BR41" s="356"/>
      <c r="BS41" s="356"/>
      <c r="BT41" s="356"/>
      <c r="BU41" s="356"/>
      <c r="BV41" s="356"/>
      <c r="BW41" s="356"/>
      <c r="BX41" s="356">
        <f>'свод мб'!BX41:CE41+'свод к.б'!BX41:CE41</f>
        <v>0</v>
      </c>
      <c r="BY41" s="356"/>
      <c r="BZ41" s="356"/>
      <c r="CA41" s="356"/>
      <c r="CB41" s="356"/>
      <c r="CC41" s="356"/>
      <c r="CD41" s="356"/>
      <c r="CE41" s="356"/>
      <c r="CF41" s="346">
        <f>'свод мб'!CF41:CJ41+'свод к.б'!CF41:CJ41</f>
        <v>0</v>
      </c>
      <c r="CG41" s="347"/>
      <c r="CH41" s="347"/>
      <c r="CI41" s="347"/>
      <c r="CJ41" s="348"/>
      <c r="CK41" s="165"/>
      <c r="CL41" s="165"/>
      <c r="CM41" s="166"/>
      <c r="CN41" s="192">
        <v>113421.91</v>
      </c>
      <c r="CO41" s="61">
        <f t="shared" si="0"/>
        <v>-937.9434739999997</v>
      </c>
    </row>
    <row r="42" spans="1:93" s="96" customFormat="1" ht="24.75" customHeight="1">
      <c r="A42" s="374" t="s">
        <v>695</v>
      </c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6"/>
      <c r="R42" s="366" t="s">
        <v>113</v>
      </c>
      <c r="S42" s="367"/>
      <c r="T42" s="367"/>
      <c r="U42" s="367"/>
      <c r="V42" s="377" t="s">
        <v>750</v>
      </c>
      <c r="W42" s="378"/>
      <c r="X42" s="378"/>
      <c r="Y42" s="378"/>
      <c r="Z42" s="378"/>
      <c r="AA42" s="378"/>
      <c r="AB42" s="378"/>
      <c r="AC42" s="378"/>
      <c r="AD42" s="378"/>
      <c r="AE42" s="378"/>
      <c r="AF42" s="378"/>
      <c r="AG42" s="378"/>
      <c r="AH42" s="379"/>
      <c r="AI42" s="356">
        <f>AR42+AZ42+BH42+BP42+BX42+CF42</f>
        <v>0</v>
      </c>
      <c r="AJ42" s="356"/>
      <c r="AK42" s="356"/>
      <c r="AL42" s="356"/>
      <c r="AM42" s="356"/>
      <c r="AN42" s="356"/>
      <c r="AO42" s="356"/>
      <c r="AP42" s="356"/>
      <c r="AQ42" s="356"/>
      <c r="AR42" s="356">
        <f>'свод мб'!AR42:AY42</f>
        <v>0</v>
      </c>
      <c r="AS42" s="356"/>
      <c r="AT42" s="356"/>
      <c r="AU42" s="356"/>
      <c r="AV42" s="356"/>
      <c r="AW42" s="356"/>
      <c r="AX42" s="356"/>
      <c r="AY42" s="356"/>
      <c r="AZ42" s="356">
        <f>'свод мб'!AZ42:BG42+'свод к.б'!AZ42:BG42</f>
        <v>0</v>
      </c>
      <c r="BA42" s="356"/>
      <c r="BB42" s="356"/>
      <c r="BC42" s="356"/>
      <c r="BD42" s="356"/>
      <c r="BE42" s="356"/>
      <c r="BF42" s="356"/>
      <c r="BG42" s="356"/>
      <c r="BH42" s="356">
        <f>'свод мб'!BH42:BO42+'свод к.б'!BH42:BO42</f>
        <v>0</v>
      </c>
      <c r="BI42" s="356"/>
      <c r="BJ42" s="356"/>
      <c r="BK42" s="356"/>
      <c r="BL42" s="356"/>
      <c r="BM42" s="356"/>
      <c r="BN42" s="356"/>
      <c r="BO42" s="356"/>
      <c r="BP42" s="356">
        <f>'свод мб'!BP42:BW42+'свод к.б'!BP42:BW42</f>
        <v>0</v>
      </c>
      <c r="BQ42" s="356"/>
      <c r="BR42" s="356"/>
      <c r="BS42" s="356"/>
      <c r="BT42" s="356"/>
      <c r="BU42" s="356"/>
      <c r="BV42" s="356"/>
      <c r="BW42" s="356"/>
      <c r="BX42" s="356">
        <f>'свод мб'!BX42:CE42+'свод к.б'!BX42:CE42</f>
        <v>0</v>
      </c>
      <c r="BY42" s="356"/>
      <c r="BZ42" s="356"/>
      <c r="CA42" s="356"/>
      <c r="CB42" s="356"/>
      <c r="CC42" s="356"/>
      <c r="CD42" s="356"/>
      <c r="CE42" s="356"/>
      <c r="CF42" s="346">
        <f>'свод мб'!CF42:CJ42+'свод к.б'!CF42:CJ42</f>
        <v>0</v>
      </c>
      <c r="CG42" s="347"/>
      <c r="CH42" s="347"/>
      <c r="CI42" s="347"/>
      <c r="CJ42" s="348"/>
      <c r="CK42" s="165"/>
      <c r="CL42" s="165"/>
      <c r="CM42" s="166"/>
      <c r="CN42" s="192">
        <v>900</v>
      </c>
      <c r="CO42" s="61">
        <f t="shared" si="0"/>
        <v>900</v>
      </c>
    </row>
    <row r="43" spans="1:93" s="96" customFormat="1" ht="27.75" customHeight="1">
      <c r="A43" s="374" t="s">
        <v>695</v>
      </c>
      <c r="B43" s="375"/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6"/>
      <c r="R43" s="366" t="s">
        <v>194</v>
      </c>
      <c r="S43" s="367"/>
      <c r="T43" s="367"/>
      <c r="U43" s="367"/>
      <c r="V43" s="377" t="s">
        <v>750</v>
      </c>
      <c r="W43" s="378"/>
      <c r="X43" s="378"/>
      <c r="Y43" s="378"/>
      <c r="Z43" s="378"/>
      <c r="AA43" s="378"/>
      <c r="AB43" s="378"/>
      <c r="AC43" s="378"/>
      <c r="AD43" s="378"/>
      <c r="AE43" s="378"/>
      <c r="AF43" s="378"/>
      <c r="AG43" s="378"/>
      <c r="AH43" s="379"/>
      <c r="AI43" s="356">
        <f>AR43+AZ43+BH43+BP43+BX43+CF43</f>
        <v>0</v>
      </c>
      <c r="AJ43" s="356"/>
      <c r="AK43" s="356"/>
      <c r="AL43" s="356"/>
      <c r="AM43" s="356"/>
      <c r="AN43" s="356"/>
      <c r="AO43" s="356"/>
      <c r="AP43" s="356"/>
      <c r="AQ43" s="356"/>
      <c r="AR43" s="356">
        <f>'свод мб'!AR43:AY43</f>
        <v>0</v>
      </c>
      <c r="AS43" s="356"/>
      <c r="AT43" s="356"/>
      <c r="AU43" s="356"/>
      <c r="AV43" s="356"/>
      <c r="AW43" s="356"/>
      <c r="AX43" s="356"/>
      <c r="AY43" s="356"/>
      <c r="AZ43" s="356">
        <f>'свод мб'!AZ43:BG43+'свод к.б'!AZ43:BG43</f>
        <v>0</v>
      </c>
      <c r="BA43" s="356"/>
      <c r="BB43" s="356"/>
      <c r="BC43" s="356"/>
      <c r="BD43" s="356"/>
      <c r="BE43" s="356"/>
      <c r="BF43" s="356"/>
      <c r="BG43" s="356"/>
      <c r="BH43" s="356">
        <f>'свод мб'!BH43:BO43+'свод к.б'!BH43:BO43</f>
        <v>0</v>
      </c>
      <c r="BI43" s="356"/>
      <c r="BJ43" s="356"/>
      <c r="BK43" s="356"/>
      <c r="BL43" s="356"/>
      <c r="BM43" s="356"/>
      <c r="BN43" s="356"/>
      <c r="BO43" s="356"/>
      <c r="BP43" s="356">
        <f>'свод мб'!BP43:BW43+'свод к.б'!BP43:BW43</f>
        <v>0</v>
      </c>
      <c r="BQ43" s="356"/>
      <c r="BR43" s="356"/>
      <c r="BS43" s="356"/>
      <c r="BT43" s="356"/>
      <c r="BU43" s="356"/>
      <c r="BV43" s="356"/>
      <c r="BW43" s="356"/>
      <c r="BX43" s="356">
        <f>'свод мб'!BX43:CE43+'свод к.б'!BX43:CE43</f>
        <v>0</v>
      </c>
      <c r="BY43" s="356"/>
      <c r="BZ43" s="356"/>
      <c r="CA43" s="356"/>
      <c r="CB43" s="356"/>
      <c r="CC43" s="356"/>
      <c r="CD43" s="356"/>
      <c r="CE43" s="356"/>
      <c r="CF43" s="346">
        <f>'свод мб'!CF43:CJ43+'свод к.б'!CF43:CJ43</f>
        <v>0</v>
      </c>
      <c r="CG43" s="347"/>
      <c r="CH43" s="347"/>
      <c r="CI43" s="347"/>
      <c r="CJ43" s="348"/>
      <c r="CK43" s="165"/>
      <c r="CL43" s="165"/>
      <c r="CM43" s="166"/>
      <c r="CN43" s="192"/>
      <c r="CO43" s="61">
        <f t="shared" si="0"/>
        <v>0</v>
      </c>
    </row>
    <row r="44" spans="1:93" s="22" customFormat="1" ht="15.75" customHeight="1">
      <c r="A44" s="371" t="s">
        <v>251</v>
      </c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73"/>
      <c r="R44" s="361"/>
      <c r="S44" s="362"/>
      <c r="T44" s="362"/>
      <c r="U44" s="362"/>
      <c r="V44" s="362" t="s">
        <v>252</v>
      </c>
      <c r="W44" s="362"/>
      <c r="X44" s="362"/>
      <c r="Y44" s="362"/>
      <c r="Z44" s="362"/>
      <c r="AA44" s="362"/>
      <c r="AB44" s="362"/>
      <c r="AC44" s="362"/>
      <c r="AD44" s="362"/>
      <c r="AE44" s="362"/>
      <c r="AF44" s="362"/>
      <c r="AG44" s="362"/>
      <c r="AH44" s="362"/>
      <c r="AI44" s="351">
        <f>AI46+AI47+AI48+AI49+AI50</f>
        <v>27622</v>
      </c>
      <c r="AJ44" s="351"/>
      <c r="AK44" s="351"/>
      <c r="AL44" s="351"/>
      <c r="AM44" s="351"/>
      <c r="AN44" s="351"/>
      <c r="AO44" s="351"/>
      <c r="AP44" s="351"/>
      <c r="AQ44" s="351"/>
      <c r="AR44" s="351">
        <f>AR47+AR48+AR49+AR50</f>
        <v>27622</v>
      </c>
      <c r="AS44" s="351"/>
      <c r="AT44" s="351"/>
      <c r="AU44" s="351"/>
      <c r="AV44" s="351"/>
      <c r="AW44" s="351"/>
      <c r="AX44" s="351"/>
      <c r="AY44" s="351"/>
      <c r="AZ44" s="351">
        <f>AZ46+AZ47+AZ48+AZ49+AZ50</f>
        <v>0</v>
      </c>
      <c r="BA44" s="351"/>
      <c r="BB44" s="351"/>
      <c r="BC44" s="351"/>
      <c r="BD44" s="351"/>
      <c r="BE44" s="351"/>
      <c r="BF44" s="351"/>
      <c r="BG44" s="351"/>
      <c r="BH44" s="351">
        <f>BH46+BH47+BH48+BH49+BH50</f>
        <v>0</v>
      </c>
      <c r="BI44" s="351"/>
      <c r="BJ44" s="351"/>
      <c r="BK44" s="351"/>
      <c r="BL44" s="351"/>
      <c r="BM44" s="351"/>
      <c r="BN44" s="351"/>
      <c r="BO44" s="351"/>
      <c r="BP44" s="351">
        <f>BP46+BP47+BP48+BP49+BP50</f>
        <v>0</v>
      </c>
      <c r="BQ44" s="351"/>
      <c r="BR44" s="351"/>
      <c r="BS44" s="351"/>
      <c r="BT44" s="351"/>
      <c r="BU44" s="351"/>
      <c r="BV44" s="351"/>
      <c r="BW44" s="351"/>
      <c r="BX44" s="351">
        <f>BX46+BX47+BX48+BX49+BX50</f>
        <v>0</v>
      </c>
      <c r="BY44" s="351"/>
      <c r="BZ44" s="351"/>
      <c r="CA44" s="351"/>
      <c r="CB44" s="351"/>
      <c r="CC44" s="351"/>
      <c r="CD44" s="351"/>
      <c r="CE44" s="351"/>
      <c r="CF44" s="351">
        <f>CF46+CF47+CF48+CF49+CF50</f>
        <v>0</v>
      </c>
      <c r="CG44" s="351"/>
      <c r="CH44" s="351"/>
      <c r="CI44" s="351"/>
      <c r="CJ44" s="351"/>
      <c r="CK44" s="351"/>
      <c r="CL44" s="351"/>
      <c r="CM44" s="352"/>
      <c r="CN44" s="191"/>
      <c r="CO44" s="61"/>
    </row>
    <row r="45" spans="1:93" s="96" customFormat="1" ht="15.75" customHeight="1">
      <c r="A45" s="368" t="s">
        <v>222</v>
      </c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70"/>
      <c r="R45" s="366"/>
      <c r="S45" s="367"/>
      <c r="T45" s="367"/>
      <c r="U45" s="367"/>
      <c r="V45" s="367"/>
      <c r="W45" s="367"/>
      <c r="X45" s="367"/>
      <c r="Y45" s="367"/>
      <c r="Z45" s="367"/>
      <c r="AA45" s="367"/>
      <c r="AB45" s="367"/>
      <c r="AC45" s="367"/>
      <c r="AD45" s="367"/>
      <c r="AE45" s="367"/>
      <c r="AF45" s="367"/>
      <c r="AG45" s="367"/>
      <c r="AH45" s="367"/>
      <c r="AI45" s="356"/>
      <c r="AJ45" s="356"/>
      <c r="AK45" s="356"/>
      <c r="AL45" s="356"/>
      <c r="AM45" s="356"/>
      <c r="AN45" s="356"/>
      <c r="AO45" s="356"/>
      <c r="AP45" s="356"/>
      <c r="AQ45" s="356"/>
      <c r="AR45" s="356"/>
      <c r="AS45" s="356"/>
      <c r="AT45" s="356"/>
      <c r="AU45" s="356"/>
      <c r="AV45" s="356"/>
      <c r="AW45" s="356"/>
      <c r="AX45" s="356"/>
      <c r="AY45" s="356"/>
      <c r="AZ45" s="356"/>
      <c r="BA45" s="356"/>
      <c r="BB45" s="356"/>
      <c r="BC45" s="356"/>
      <c r="BD45" s="356"/>
      <c r="BE45" s="356"/>
      <c r="BF45" s="356"/>
      <c r="BG45" s="356"/>
      <c r="BH45" s="356"/>
      <c r="BI45" s="356"/>
      <c r="BJ45" s="356"/>
      <c r="BK45" s="356"/>
      <c r="BL45" s="356"/>
      <c r="BM45" s="356"/>
      <c r="BN45" s="356"/>
      <c r="BO45" s="356"/>
      <c r="BP45" s="356"/>
      <c r="BQ45" s="356"/>
      <c r="BR45" s="356"/>
      <c r="BS45" s="356"/>
      <c r="BT45" s="356"/>
      <c r="BU45" s="356"/>
      <c r="BV45" s="356"/>
      <c r="BW45" s="356"/>
      <c r="BX45" s="356"/>
      <c r="BY45" s="356"/>
      <c r="BZ45" s="356"/>
      <c r="CA45" s="356"/>
      <c r="CB45" s="356"/>
      <c r="CC45" s="356"/>
      <c r="CD45" s="356"/>
      <c r="CE45" s="356"/>
      <c r="CF45" s="356"/>
      <c r="CG45" s="356"/>
      <c r="CH45" s="356"/>
      <c r="CI45" s="356"/>
      <c r="CJ45" s="356"/>
      <c r="CK45" s="356"/>
      <c r="CL45" s="356"/>
      <c r="CM45" s="357"/>
      <c r="CN45" s="192"/>
      <c r="CO45" s="61"/>
    </row>
    <row r="46" spans="1:93" s="96" customFormat="1" ht="15.75" customHeight="1" hidden="1">
      <c r="A46" s="363" t="s">
        <v>253</v>
      </c>
      <c r="B46" s="364"/>
      <c r="C46" s="364"/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364"/>
      <c r="Q46" s="365"/>
      <c r="R46" s="366" t="s">
        <v>73</v>
      </c>
      <c r="S46" s="367"/>
      <c r="T46" s="367"/>
      <c r="U46" s="367"/>
      <c r="V46" s="367" t="s">
        <v>252</v>
      </c>
      <c r="W46" s="367"/>
      <c r="X46" s="367"/>
      <c r="Y46" s="367"/>
      <c r="Z46" s="367"/>
      <c r="AA46" s="367"/>
      <c r="AB46" s="367"/>
      <c r="AC46" s="367"/>
      <c r="AD46" s="367"/>
      <c r="AE46" s="367"/>
      <c r="AF46" s="367"/>
      <c r="AG46" s="367"/>
      <c r="AH46" s="367"/>
      <c r="AI46" s="356">
        <f>AR46+AZ46+BH46+BP46+BX46+CF46</f>
        <v>0</v>
      </c>
      <c r="AJ46" s="356"/>
      <c r="AK46" s="356"/>
      <c r="AL46" s="356"/>
      <c r="AM46" s="356"/>
      <c r="AN46" s="356"/>
      <c r="AO46" s="356"/>
      <c r="AP46" s="356"/>
      <c r="AQ46" s="356"/>
      <c r="AR46" s="356"/>
      <c r="AS46" s="356"/>
      <c r="AT46" s="356"/>
      <c r="AU46" s="356"/>
      <c r="AV46" s="356"/>
      <c r="AW46" s="356"/>
      <c r="AX46" s="356"/>
      <c r="AY46" s="356"/>
      <c r="AZ46" s="356"/>
      <c r="BA46" s="356"/>
      <c r="BB46" s="356"/>
      <c r="BC46" s="356"/>
      <c r="BD46" s="356"/>
      <c r="BE46" s="356"/>
      <c r="BF46" s="356"/>
      <c r="BG46" s="356"/>
      <c r="BH46" s="356"/>
      <c r="BI46" s="356"/>
      <c r="BJ46" s="356"/>
      <c r="BK46" s="356"/>
      <c r="BL46" s="356"/>
      <c r="BM46" s="356"/>
      <c r="BN46" s="356"/>
      <c r="BO46" s="356"/>
      <c r="BP46" s="356"/>
      <c r="BQ46" s="356"/>
      <c r="BR46" s="356"/>
      <c r="BS46" s="356"/>
      <c r="BT46" s="356"/>
      <c r="BU46" s="356"/>
      <c r="BV46" s="356"/>
      <c r="BW46" s="356"/>
      <c r="BX46" s="356"/>
      <c r="BY46" s="356"/>
      <c r="BZ46" s="356"/>
      <c r="CA46" s="356"/>
      <c r="CB46" s="356"/>
      <c r="CC46" s="356"/>
      <c r="CD46" s="356"/>
      <c r="CE46" s="356"/>
      <c r="CF46" s="356"/>
      <c r="CG46" s="356"/>
      <c r="CH46" s="356"/>
      <c r="CI46" s="356"/>
      <c r="CJ46" s="356"/>
      <c r="CK46" s="356"/>
      <c r="CL46" s="356"/>
      <c r="CM46" s="357"/>
      <c r="CN46" s="192"/>
      <c r="CO46" s="61">
        <f t="shared" si="0"/>
        <v>0</v>
      </c>
    </row>
    <row r="47" spans="1:93" s="96" customFormat="1" ht="15.75" customHeight="1">
      <c r="A47" s="363" t="s">
        <v>704</v>
      </c>
      <c r="B47" s="364"/>
      <c r="C47" s="364"/>
      <c r="D47" s="364"/>
      <c r="E47" s="364"/>
      <c r="F47" s="364"/>
      <c r="G47" s="364"/>
      <c r="H47" s="364"/>
      <c r="I47" s="364"/>
      <c r="J47" s="364"/>
      <c r="K47" s="364"/>
      <c r="L47" s="364"/>
      <c r="M47" s="364"/>
      <c r="N47" s="364"/>
      <c r="O47" s="364"/>
      <c r="P47" s="364"/>
      <c r="Q47" s="365"/>
      <c r="R47" s="366" t="s">
        <v>254</v>
      </c>
      <c r="S47" s="367"/>
      <c r="T47" s="367"/>
      <c r="U47" s="367"/>
      <c r="V47" s="367" t="s">
        <v>705</v>
      </c>
      <c r="W47" s="367"/>
      <c r="X47" s="367"/>
      <c r="Y47" s="367"/>
      <c r="Z47" s="367"/>
      <c r="AA47" s="367"/>
      <c r="AB47" s="367"/>
      <c r="AC47" s="367"/>
      <c r="AD47" s="367"/>
      <c r="AE47" s="367"/>
      <c r="AF47" s="367"/>
      <c r="AG47" s="367"/>
      <c r="AH47" s="367"/>
      <c r="AI47" s="356">
        <f>AR47+AZ47+BH47+BP47+BX47+CF47</f>
        <v>0</v>
      </c>
      <c r="AJ47" s="356"/>
      <c r="AK47" s="356"/>
      <c r="AL47" s="356"/>
      <c r="AM47" s="356"/>
      <c r="AN47" s="356"/>
      <c r="AO47" s="356"/>
      <c r="AP47" s="356"/>
      <c r="AQ47" s="356"/>
      <c r="AR47" s="356">
        <f>'свод мб'!AR47:AY47</f>
        <v>0</v>
      </c>
      <c r="AS47" s="356"/>
      <c r="AT47" s="356"/>
      <c r="AU47" s="356"/>
      <c r="AV47" s="356"/>
      <c r="AW47" s="356"/>
      <c r="AX47" s="356"/>
      <c r="AY47" s="356"/>
      <c r="AZ47" s="356">
        <f>'свод мб'!AZ47:BG47+'свод к.б'!AZ47:BG47</f>
        <v>0</v>
      </c>
      <c r="BA47" s="356"/>
      <c r="BB47" s="356"/>
      <c r="BC47" s="356"/>
      <c r="BD47" s="356"/>
      <c r="BE47" s="356"/>
      <c r="BF47" s="356"/>
      <c r="BG47" s="356"/>
      <c r="BH47" s="356">
        <f>'свод мб'!BH47:BO47+'свод к.б'!BH47:BO47</f>
        <v>0</v>
      </c>
      <c r="BI47" s="356"/>
      <c r="BJ47" s="356"/>
      <c r="BK47" s="356"/>
      <c r="BL47" s="356"/>
      <c r="BM47" s="356"/>
      <c r="BN47" s="356"/>
      <c r="BO47" s="356"/>
      <c r="BP47" s="356">
        <f>'свод мб'!BP47:BW47+'свод к.б'!BP47:BW47</f>
        <v>0</v>
      </c>
      <c r="BQ47" s="356"/>
      <c r="BR47" s="356"/>
      <c r="BS47" s="356"/>
      <c r="BT47" s="356"/>
      <c r="BU47" s="356"/>
      <c r="BV47" s="356"/>
      <c r="BW47" s="356"/>
      <c r="BX47" s="356">
        <f>'свод мб'!BX47:CE47+'свод к.б'!BX47:CE47</f>
        <v>0</v>
      </c>
      <c r="BY47" s="356"/>
      <c r="BZ47" s="356"/>
      <c r="CA47" s="356"/>
      <c r="CB47" s="356"/>
      <c r="CC47" s="356"/>
      <c r="CD47" s="356"/>
      <c r="CE47" s="356"/>
      <c r="CF47" s="356">
        <f>'свод мб'!CF47:CM47+'свод к.б'!CF47:CM47</f>
        <v>0</v>
      </c>
      <c r="CG47" s="356"/>
      <c r="CH47" s="356"/>
      <c r="CI47" s="356"/>
      <c r="CJ47" s="356"/>
      <c r="CK47" s="356"/>
      <c r="CL47" s="356"/>
      <c r="CM47" s="357"/>
      <c r="CN47" s="192"/>
      <c r="CO47" s="61">
        <f t="shared" si="0"/>
        <v>0</v>
      </c>
    </row>
    <row r="48" spans="1:93" s="96" customFormat="1" ht="15.75" customHeight="1">
      <c r="A48" s="363" t="s">
        <v>704</v>
      </c>
      <c r="B48" s="364"/>
      <c r="C48" s="364"/>
      <c r="D48" s="364"/>
      <c r="E48" s="364"/>
      <c r="F48" s="364"/>
      <c r="G48" s="364"/>
      <c r="H48" s="364"/>
      <c r="I48" s="364"/>
      <c r="J48" s="364"/>
      <c r="K48" s="364"/>
      <c r="L48" s="364"/>
      <c r="M48" s="364"/>
      <c r="N48" s="364"/>
      <c r="O48" s="364"/>
      <c r="P48" s="364"/>
      <c r="Q48" s="365"/>
      <c r="R48" s="366" t="s">
        <v>195</v>
      </c>
      <c r="S48" s="367"/>
      <c r="T48" s="367"/>
      <c r="U48" s="367"/>
      <c r="V48" s="367" t="s">
        <v>705</v>
      </c>
      <c r="W48" s="367"/>
      <c r="X48" s="367"/>
      <c r="Y48" s="367"/>
      <c r="Z48" s="367"/>
      <c r="AA48" s="367"/>
      <c r="AB48" s="367"/>
      <c r="AC48" s="367"/>
      <c r="AD48" s="367"/>
      <c r="AE48" s="367"/>
      <c r="AF48" s="367"/>
      <c r="AG48" s="367"/>
      <c r="AH48" s="367"/>
      <c r="AI48" s="356">
        <f>AR48+AZ48+BH48+BP48+BX48+CF48</f>
        <v>27622</v>
      </c>
      <c r="AJ48" s="356"/>
      <c r="AK48" s="356"/>
      <c r="AL48" s="356"/>
      <c r="AM48" s="356"/>
      <c r="AN48" s="356"/>
      <c r="AO48" s="356"/>
      <c r="AP48" s="356"/>
      <c r="AQ48" s="356"/>
      <c r="AR48" s="356">
        <f>'свод мб'!AR48:AY48</f>
        <v>27622</v>
      </c>
      <c r="AS48" s="356"/>
      <c r="AT48" s="356"/>
      <c r="AU48" s="356"/>
      <c r="AV48" s="356"/>
      <c r="AW48" s="356"/>
      <c r="AX48" s="356"/>
      <c r="AY48" s="356"/>
      <c r="AZ48" s="356">
        <f>'свод мб'!AZ48:BG48+'свод к.б'!AZ48:BG48</f>
        <v>0</v>
      </c>
      <c r="BA48" s="356"/>
      <c r="BB48" s="356"/>
      <c r="BC48" s="356"/>
      <c r="BD48" s="356"/>
      <c r="BE48" s="356"/>
      <c r="BF48" s="356"/>
      <c r="BG48" s="356"/>
      <c r="BH48" s="356">
        <f>'свод мб'!BH48:BO48+'свод к.б'!BH48:BO48</f>
        <v>0</v>
      </c>
      <c r="BI48" s="356"/>
      <c r="BJ48" s="356"/>
      <c r="BK48" s="356"/>
      <c r="BL48" s="356"/>
      <c r="BM48" s="356"/>
      <c r="BN48" s="356"/>
      <c r="BO48" s="356"/>
      <c r="BP48" s="356">
        <f>'свод мб'!BP48:BW48+'свод к.б'!BP48:BW48</f>
        <v>0</v>
      </c>
      <c r="BQ48" s="356"/>
      <c r="BR48" s="356"/>
      <c r="BS48" s="356"/>
      <c r="BT48" s="356"/>
      <c r="BU48" s="356"/>
      <c r="BV48" s="356"/>
      <c r="BW48" s="356"/>
      <c r="BX48" s="356">
        <f>'свод мб'!BX48:CE48+'свод к.б'!BX48:CE48</f>
        <v>0</v>
      </c>
      <c r="BY48" s="356"/>
      <c r="BZ48" s="356"/>
      <c r="CA48" s="356"/>
      <c r="CB48" s="356"/>
      <c r="CC48" s="356"/>
      <c r="CD48" s="356"/>
      <c r="CE48" s="356"/>
      <c r="CF48" s="356">
        <f>'свод мб'!CF48:CM48+'свод к.б'!CF48:CM48</f>
        <v>0</v>
      </c>
      <c r="CG48" s="356"/>
      <c r="CH48" s="356"/>
      <c r="CI48" s="356"/>
      <c r="CJ48" s="356"/>
      <c r="CK48" s="356"/>
      <c r="CL48" s="356"/>
      <c r="CM48" s="357"/>
      <c r="CN48" s="192">
        <v>61031</v>
      </c>
      <c r="CO48" s="61">
        <f t="shared" si="0"/>
        <v>33409</v>
      </c>
    </row>
    <row r="49" spans="1:93" s="96" customFormat="1" ht="15.75" customHeight="1">
      <c r="A49" s="363" t="s">
        <v>704</v>
      </c>
      <c r="B49" s="364"/>
      <c r="C49" s="364"/>
      <c r="D49" s="364"/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5"/>
      <c r="R49" s="366" t="s">
        <v>196</v>
      </c>
      <c r="S49" s="367"/>
      <c r="T49" s="367"/>
      <c r="U49" s="367"/>
      <c r="V49" s="367" t="s">
        <v>705</v>
      </c>
      <c r="W49" s="367"/>
      <c r="X49" s="367"/>
      <c r="Y49" s="367"/>
      <c r="Z49" s="367"/>
      <c r="AA49" s="367"/>
      <c r="AB49" s="367"/>
      <c r="AC49" s="367"/>
      <c r="AD49" s="367"/>
      <c r="AE49" s="367"/>
      <c r="AF49" s="367"/>
      <c r="AG49" s="367"/>
      <c r="AH49" s="367"/>
      <c r="AI49" s="356">
        <f>AR49+AZ49+BH49+BP49+BX49+CF49</f>
        <v>0</v>
      </c>
      <c r="AJ49" s="356"/>
      <c r="AK49" s="356"/>
      <c r="AL49" s="356"/>
      <c r="AM49" s="356"/>
      <c r="AN49" s="356"/>
      <c r="AO49" s="356"/>
      <c r="AP49" s="356"/>
      <c r="AQ49" s="356"/>
      <c r="AR49" s="356">
        <f>'свод мб'!AR49:AY49</f>
        <v>0</v>
      </c>
      <c r="AS49" s="356"/>
      <c r="AT49" s="356"/>
      <c r="AU49" s="356"/>
      <c r="AV49" s="356"/>
      <c r="AW49" s="356"/>
      <c r="AX49" s="356"/>
      <c r="AY49" s="356"/>
      <c r="AZ49" s="356">
        <f>'свод мб'!AZ49:BG49+'свод к.б'!AZ49:BG49</f>
        <v>0</v>
      </c>
      <c r="BA49" s="356"/>
      <c r="BB49" s="356"/>
      <c r="BC49" s="356"/>
      <c r="BD49" s="356"/>
      <c r="BE49" s="356"/>
      <c r="BF49" s="356"/>
      <c r="BG49" s="356"/>
      <c r="BH49" s="356">
        <f>'свод мб'!BH49:BO49+'свод к.б'!BH49:BO49</f>
        <v>0</v>
      </c>
      <c r="BI49" s="356"/>
      <c r="BJ49" s="356"/>
      <c r="BK49" s="356"/>
      <c r="BL49" s="356"/>
      <c r="BM49" s="356"/>
      <c r="BN49" s="356"/>
      <c r="BO49" s="356"/>
      <c r="BP49" s="356">
        <f>'свод мб'!BP49:BW49+'свод к.б'!BP49:BW49</f>
        <v>0</v>
      </c>
      <c r="BQ49" s="356"/>
      <c r="BR49" s="356"/>
      <c r="BS49" s="356"/>
      <c r="BT49" s="356"/>
      <c r="BU49" s="356"/>
      <c r="BV49" s="356"/>
      <c r="BW49" s="356"/>
      <c r="BX49" s="356">
        <f>'свод мб'!BX49:CE49+'свод к.б'!BX49:CE49</f>
        <v>0</v>
      </c>
      <c r="BY49" s="356"/>
      <c r="BZ49" s="356"/>
      <c r="CA49" s="356"/>
      <c r="CB49" s="356"/>
      <c r="CC49" s="356"/>
      <c r="CD49" s="356"/>
      <c r="CE49" s="356"/>
      <c r="CF49" s="356">
        <f>'свод мб'!CF49:CM49+'свод к.б'!CF49:CM49</f>
        <v>0</v>
      </c>
      <c r="CG49" s="356"/>
      <c r="CH49" s="356"/>
      <c r="CI49" s="356"/>
      <c r="CJ49" s="356"/>
      <c r="CK49" s="356"/>
      <c r="CL49" s="356"/>
      <c r="CM49" s="357"/>
      <c r="CN49" s="192"/>
      <c r="CO49" s="61">
        <f t="shared" si="0"/>
        <v>0</v>
      </c>
    </row>
    <row r="50" spans="1:93" s="96" customFormat="1" ht="15.75" customHeight="1">
      <c r="A50" s="363" t="s">
        <v>704</v>
      </c>
      <c r="B50" s="364"/>
      <c r="C50" s="364"/>
      <c r="D50" s="364"/>
      <c r="E50" s="364"/>
      <c r="F50" s="364"/>
      <c r="G50" s="364"/>
      <c r="H50" s="364"/>
      <c r="I50" s="364"/>
      <c r="J50" s="364"/>
      <c r="K50" s="364"/>
      <c r="L50" s="364"/>
      <c r="M50" s="364"/>
      <c r="N50" s="364"/>
      <c r="O50" s="364"/>
      <c r="P50" s="364"/>
      <c r="Q50" s="365"/>
      <c r="R50" s="366" t="s">
        <v>202</v>
      </c>
      <c r="S50" s="367"/>
      <c r="T50" s="367"/>
      <c r="U50" s="367"/>
      <c r="V50" s="367" t="s">
        <v>705</v>
      </c>
      <c r="W50" s="367"/>
      <c r="X50" s="367"/>
      <c r="Y50" s="367"/>
      <c r="Z50" s="367"/>
      <c r="AA50" s="367"/>
      <c r="AB50" s="367"/>
      <c r="AC50" s="367"/>
      <c r="AD50" s="367"/>
      <c r="AE50" s="367"/>
      <c r="AF50" s="367"/>
      <c r="AG50" s="367"/>
      <c r="AH50" s="367"/>
      <c r="AI50" s="356">
        <f>AR50+AZ50+BH50+BP50+BX50+CF50</f>
        <v>0</v>
      </c>
      <c r="AJ50" s="356"/>
      <c r="AK50" s="356"/>
      <c r="AL50" s="356"/>
      <c r="AM50" s="356"/>
      <c r="AN50" s="356"/>
      <c r="AO50" s="356"/>
      <c r="AP50" s="356"/>
      <c r="AQ50" s="356"/>
      <c r="AR50" s="356">
        <f>'свод мб'!AR50:AY50</f>
        <v>0</v>
      </c>
      <c r="AS50" s="356"/>
      <c r="AT50" s="356"/>
      <c r="AU50" s="356"/>
      <c r="AV50" s="356"/>
      <c r="AW50" s="356"/>
      <c r="AX50" s="356"/>
      <c r="AY50" s="356"/>
      <c r="AZ50" s="356">
        <f>'свод мб'!AZ50:BG50+'свод к.б'!AZ50:BG50</f>
        <v>0</v>
      </c>
      <c r="BA50" s="356"/>
      <c r="BB50" s="356"/>
      <c r="BC50" s="356"/>
      <c r="BD50" s="356"/>
      <c r="BE50" s="356"/>
      <c r="BF50" s="356"/>
      <c r="BG50" s="356"/>
      <c r="BH50" s="356">
        <f>'свод мб'!BH50:BO50+'свод к.б'!BH50:BO50</f>
        <v>0</v>
      </c>
      <c r="BI50" s="356"/>
      <c r="BJ50" s="356"/>
      <c r="BK50" s="356"/>
      <c r="BL50" s="356"/>
      <c r="BM50" s="356"/>
      <c r="BN50" s="356"/>
      <c r="BO50" s="356"/>
      <c r="BP50" s="356">
        <f>'свод мб'!BP50:BW50+'свод к.б'!BP50:BW50</f>
        <v>0</v>
      </c>
      <c r="BQ50" s="356"/>
      <c r="BR50" s="356"/>
      <c r="BS50" s="356"/>
      <c r="BT50" s="356"/>
      <c r="BU50" s="356"/>
      <c r="BV50" s="356"/>
      <c r="BW50" s="356"/>
      <c r="BX50" s="356">
        <f>'свод мб'!BX50:CE50+'свод к.б'!BX50:CE50</f>
        <v>0</v>
      </c>
      <c r="BY50" s="356"/>
      <c r="BZ50" s="356"/>
      <c r="CA50" s="356"/>
      <c r="CB50" s="356"/>
      <c r="CC50" s="356"/>
      <c r="CD50" s="356"/>
      <c r="CE50" s="356"/>
      <c r="CF50" s="356">
        <f>'свод мб'!CF50:CM50+'свод к.б'!CF50:CM50</f>
        <v>0</v>
      </c>
      <c r="CG50" s="356"/>
      <c r="CH50" s="356"/>
      <c r="CI50" s="356"/>
      <c r="CJ50" s="356"/>
      <c r="CK50" s="356"/>
      <c r="CL50" s="356"/>
      <c r="CM50" s="357"/>
      <c r="CN50" s="192"/>
      <c r="CO50" s="61">
        <f t="shared" si="0"/>
        <v>0</v>
      </c>
    </row>
    <row r="51" spans="1:93" s="22" customFormat="1" ht="16.5" customHeight="1">
      <c r="A51" s="358" t="s">
        <v>255</v>
      </c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60"/>
      <c r="R51" s="361"/>
      <c r="S51" s="362"/>
      <c r="T51" s="362"/>
      <c r="U51" s="362"/>
      <c r="V51" s="362" t="s">
        <v>703</v>
      </c>
      <c r="W51" s="362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2"/>
      <c r="AI51" s="351">
        <f>AI53+AI54+AI62</f>
        <v>10545902.09</v>
      </c>
      <c r="AJ51" s="351"/>
      <c r="AK51" s="351"/>
      <c r="AL51" s="351"/>
      <c r="AM51" s="351"/>
      <c r="AN51" s="351"/>
      <c r="AO51" s="351"/>
      <c r="AP51" s="351"/>
      <c r="AQ51" s="351"/>
      <c r="AR51" s="351">
        <f>AR53+AR54+AR62</f>
        <v>8637254.09</v>
      </c>
      <c r="AS51" s="351"/>
      <c r="AT51" s="351"/>
      <c r="AU51" s="351"/>
      <c r="AV51" s="351"/>
      <c r="AW51" s="351"/>
      <c r="AX51" s="351"/>
      <c r="AY51" s="351"/>
      <c r="AZ51" s="351">
        <f>AZ53+AZ54+AZ62</f>
        <v>0</v>
      </c>
      <c r="BA51" s="351"/>
      <c r="BB51" s="351"/>
      <c r="BC51" s="351"/>
      <c r="BD51" s="351"/>
      <c r="BE51" s="351"/>
      <c r="BF51" s="351"/>
      <c r="BG51" s="351"/>
      <c r="BH51" s="351">
        <f>BH53+BH54+BH62</f>
        <v>0</v>
      </c>
      <c r="BI51" s="351"/>
      <c r="BJ51" s="351"/>
      <c r="BK51" s="351"/>
      <c r="BL51" s="351"/>
      <c r="BM51" s="351"/>
      <c r="BN51" s="351"/>
      <c r="BO51" s="351"/>
      <c r="BP51" s="351">
        <f>BP53+BP54+BP62</f>
        <v>0</v>
      </c>
      <c r="BQ51" s="351"/>
      <c r="BR51" s="351"/>
      <c r="BS51" s="351"/>
      <c r="BT51" s="351"/>
      <c r="BU51" s="351"/>
      <c r="BV51" s="351"/>
      <c r="BW51" s="351"/>
      <c r="BX51" s="351">
        <f>BX53+BX54+BX62</f>
        <v>1703076</v>
      </c>
      <c r="BY51" s="351"/>
      <c r="BZ51" s="351"/>
      <c r="CA51" s="351"/>
      <c r="CB51" s="351"/>
      <c r="CC51" s="351"/>
      <c r="CD51" s="351"/>
      <c r="CE51" s="351"/>
      <c r="CF51" s="351">
        <f>CF53+CF54+CF62</f>
        <v>0</v>
      </c>
      <c r="CG51" s="351"/>
      <c r="CH51" s="351"/>
      <c r="CI51" s="351"/>
      <c r="CJ51" s="351"/>
      <c r="CK51" s="351"/>
      <c r="CL51" s="351"/>
      <c r="CM51" s="352"/>
      <c r="CN51" s="191"/>
      <c r="CO51" s="61"/>
    </row>
    <row r="52" spans="1:93" s="22" customFormat="1" ht="12.75">
      <c r="A52" s="353" t="s">
        <v>222</v>
      </c>
      <c r="B52" s="354"/>
      <c r="C52" s="354"/>
      <c r="D52" s="354"/>
      <c r="E52" s="354"/>
      <c r="F52" s="354"/>
      <c r="G52" s="354"/>
      <c r="H52" s="354"/>
      <c r="I52" s="354"/>
      <c r="J52" s="354"/>
      <c r="K52" s="354"/>
      <c r="L52" s="354"/>
      <c r="M52" s="354"/>
      <c r="N52" s="354"/>
      <c r="O52" s="354"/>
      <c r="P52" s="354"/>
      <c r="Q52" s="355"/>
      <c r="R52" s="342"/>
      <c r="S52" s="343"/>
      <c r="T52" s="343"/>
      <c r="U52" s="344"/>
      <c r="V52" s="345"/>
      <c r="W52" s="343"/>
      <c r="X52" s="343"/>
      <c r="Y52" s="343"/>
      <c r="Z52" s="343"/>
      <c r="AA52" s="343"/>
      <c r="AB52" s="343"/>
      <c r="AC52" s="343"/>
      <c r="AD52" s="343"/>
      <c r="AE52" s="343"/>
      <c r="AF52" s="343"/>
      <c r="AG52" s="343"/>
      <c r="AH52" s="344"/>
      <c r="AI52" s="320"/>
      <c r="AJ52" s="321"/>
      <c r="AK52" s="321"/>
      <c r="AL52" s="321"/>
      <c r="AM52" s="321"/>
      <c r="AN52" s="321"/>
      <c r="AO52" s="321"/>
      <c r="AP52" s="321"/>
      <c r="AQ52" s="322"/>
      <c r="AR52" s="320"/>
      <c r="AS52" s="321"/>
      <c r="AT52" s="321"/>
      <c r="AU52" s="321"/>
      <c r="AV52" s="321"/>
      <c r="AW52" s="321"/>
      <c r="AX52" s="321"/>
      <c r="AY52" s="322"/>
      <c r="AZ52" s="320"/>
      <c r="BA52" s="321"/>
      <c r="BB52" s="321"/>
      <c r="BC52" s="321"/>
      <c r="BD52" s="321"/>
      <c r="BE52" s="321"/>
      <c r="BF52" s="321"/>
      <c r="BG52" s="322"/>
      <c r="BH52" s="320"/>
      <c r="BI52" s="321"/>
      <c r="BJ52" s="321"/>
      <c r="BK52" s="321"/>
      <c r="BL52" s="321"/>
      <c r="BM52" s="321"/>
      <c r="BN52" s="321"/>
      <c r="BO52" s="322"/>
      <c r="BP52" s="320"/>
      <c r="BQ52" s="321"/>
      <c r="BR52" s="321"/>
      <c r="BS52" s="321"/>
      <c r="BT52" s="321"/>
      <c r="BU52" s="321"/>
      <c r="BV52" s="321"/>
      <c r="BW52" s="322"/>
      <c r="BX52" s="320"/>
      <c r="BY52" s="321"/>
      <c r="BZ52" s="321"/>
      <c r="CA52" s="321"/>
      <c r="CB52" s="321"/>
      <c r="CC52" s="321"/>
      <c r="CD52" s="321"/>
      <c r="CE52" s="322"/>
      <c r="CF52" s="320"/>
      <c r="CG52" s="321"/>
      <c r="CH52" s="321"/>
      <c r="CI52" s="321"/>
      <c r="CJ52" s="321"/>
      <c r="CK52" s="321"/>
      <c r="CL52" s="321"/>
      <c r="CM52" s="350"/>
      <c r="CN52" s="191"/>
      <c r="CO52" s="61"/>
    </row>
    <row r="53" spans="1:93" s="22" customFormat="1" ht="15" customHeight="1">
      <c r="A53" s="339" t="s">
        <v>256</v>
      </c>
      <c r="B53" s="340"/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1"/>
      <c r="R53" s="342" t="s">
        <v>73</v>
      </c>
      <c r="S53" s="343"/>
      <c r="T53" s="343"/>
      <c r="U53" s="344"/>
      <c r="V53" s="345" t="s">
        <v>257</v>
      </c>
      <c r="W53" s="343"/>
      <c r="X53" s="343"/>
      <c r="Y53" s="343"/>
      <c r="Z53" s="343"/>
      <c r="AA53" s="343"/>
      <c r="AB53" s="343"/>
      <c r="AC53" s="343"/>
      <c r="AD53" s="343"/>
      <c r="AE53" s="343"/>
      <c r="AF53" s="343"/>
      <c r="AG53" s="343"/>
      <c r="AH53" s="344"/>
      <c r="AI53" s="320">
        <f>AR53+AZ53+BH53+BP53+BX53+CF53</f>
        <v>2743248</v>
      </c>
      <c r="AJ53" s="321"/>
      <c r="AK53" s="321"/>
      <c r="AL53" s="321"/>
      <c r="AM53" s="321"/>
      <c r="AN53" s="321"/>
      <c r="AO53" s="321"/>
      <c r="AP53" s="321"/>
      <c r="AQ53" s="322"/>
      <c r="AR53" s="320">
        <f>'свод мб'!AR53:AY53+'свод к.б'!AR53:AY53</f>
        <v>2743248</v>
      </c>
      <c r="AS53" s="321"/>
      <c r="AT53" s="321"/>
      <c r="AU53" s="321"/>
      <c r="AV53" s="321"/>
      <c r="AW53" s="321"/>
      <c r="AX53" s="321"/>
      <c r="AY53" s="322"/>
      <c r="AZ53" s="320">
        <f>'свод мб'!AZ53:BG53+'свод к.б'!AZ53:BG53</f>
        <v>0</v>
      </c>
      <c r="BA53" s="321"/>
      <c r="BB53" s="321"/>
      <c r="BC53" s="321"/>
      <c r="BD53" s="321"/>
      <c r="BE53" s="321"/>
      <c r="BF53" s="321"/>
      <c r="BG53" s="322"/>
      <c r="BH53" s="320">
        <f>'свод мб'!BH53:BO53+'свод к.б'!BH53:BO53</f>
        <v>0</v>
      </c>
      <c r="BI53" s="321"/>
      <c r="BJ53" s="321"/>
      <c r="BK53" s="321"/>
      <c r="BL53" s="321"/>
      <c r="BM53" s="321"/>
      <c r="BN53" s="321"/>
      <c r="BO53" s="322"/>
      <c r="BP53" s="320">
        <f>'свод мб'!BP53:BW53+'свод к.б'!BP53:BW53</f>
        <v>0</v>
      </c>
      <c r="BQ53" s="321"/>
      <c r="BR53" s="321"/>
      <c r="BS53" s="321"/>
      <c r="BT53" s="321"/>
      <c r="BU53" s="321"/>
      <c r="BV53" s="321"/>
      <c r="BW53" s="322"/>
      <c r="BX53" s="320">
        <f>'свод мб'!BX53:CE53+'свод к.б'!BX53:CE53</f>
        <v>0</v>
      </c>
      <c r="BY53" s="321"/>
      <c r="BZ53" s="321"/>
      <c r="CA53" s="321"/>
      <c r="CB53" s="321"/>
      <c r="CC53" s="321"/>
      <c r="CD53" s="321"/>
      <c r="CE53" s="322"/>
      <c r="CF53" s="320">
        <f>'свод мб'!CF53:CM53+'свод к.б'!CF53:CM53</f>
        <v>0</v>
      </c>
      <c r="CG53" s="321"/>
      <c r="CH53" s="321"/>
      <c r="CI53" s="321"/>
      <c r="CJ53" s="321"/>
      <c r="CK53" s="321"/>
      <c r="CL53" s="321"/>
      <c r="CM53" s="350"/>
      <c r="CN53" s="191">
        <v>2892098</v>
      </c>
      <c r="CO53" s="61">
        <f t="shared" si="0"/>
        <v>148850</v>
      </c>
    </row>
    <row r="54" spans="1:93" s="22" customFormat="1" ht="15" customHeight="1">
      <c r="A54" s="339" t="s">
        <v>258</v>
      </c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1"/>
      <c r="R54" s="342" t="s">
        <v>73</v>
      </c>
      <c r="S54" s="343"/>
      <c r="T54" s="343"/>
      <c r="U54" s="344"/>
      <c r="V54" s="345" t="s">
        <v>259</v>
      </c>
      <c r="W54" s="343"/>
      <c r="X54" s="343"/>
      <c r="Y54" s="343"/>
      <c r="Z54" s="343"/>
      <c r="AA54" s="343"/>
      <c r="AB54" s="343"/>
      <c r="AC54" s="343"/>
      <c r="AD54" s="343"/>
      <c r="AE54" s="343"/>
      <c r="AF54" s="343"/>
      <c r="AG54" s="343"/>
      <c r="AH54" s="344"/>
      <c r="AI54" s="320">
        <f>AI55+AI56+AI57+AI58+AI59+AI60+AI61</f>
        <v>7802654.09</v>
      </c>
      <c r="AJ54" s="321"/>
      <c r="AK54" s="321"/>
      <c r="AL54" s="321"/>
      <c r="AM54" s="321"/>
      <c r="AN54" s="321"/>
      <c r="AO54" s="321"/>
      <c r="AP54" s="321"/>
      <c r="AQ54" s="322"/>
      <c r="AR54" s="320">
        <f>'свод мб'!AR54:AY54</f>
        <v>5894006.09</v>
      </c>
      <c r="AS54" s="321"/>
      <c r="AT54" s="321"/>
      <c r="AU54" s="321"/>
      <c r="AV54" s="321"/>
      <c r="AW54" s="321"/>
      <c r="AX54" s="321"/>
      <c r="AY54" s="322"/>
      <c r="AZ54" s="320">
        <f>AZ55+AZ56+AZ57+AZ58+AZ59+AZ60+AZ61</f>
        <v>0</v>
      </c>
      <c r="BA54" s="321"/>
      <c r="BB54" s="321"/>
      <c r="BC54" s="321"/>
      <c r="BD54" s="321"/>
      <c r="BE54" s="321"/>
      <c r="BF54" s="321"/>
      <c r="BG54" s="322"/>
      <c r="BH54" s="320">
        <f>BH55+BH56+BH57+BH58+BH59+BH60+BH61</f>
        <v>0</v>
      </c>
      <c r="BI54" s="321"/>
      <c r="BJ54" s="321"/>
      <c r="BK54" s="321"/>
      <c r="BL54" s="321"/>
      <c r="BM54" s="321"/>
      <c r="BN54" s="321"/>
      <c r="BO54" s="322"/>
      <c r="BP54" s="320">
        <f>BP55+BP56+BP57+BP58+BP59+BP60+BP61</f>
        <v>0</v>
      </c>
      <c r="BQ54" s="321"/>
      <c r="BR54" s="321"/>
      <c r="BS54" s="321"/>
      <c r="BT54" s="321"/>
      <c r="BU54" s="321"/>
      <c r="BV54" s="321"/>
      <c r="BW54" s="322"/>
      <c r="BX54" s="320">
        <f>BX55+BX56+BX57+BX58+BX59+BX60+BX61</f>
        <v>1703076</v>
      </c>
      <c r="BY54" s="321"/>
      <c r="BZ54" s="321"/>
      <c r="CA54" s="321"/>
      <c r="CB54" s="321"/>
      <c r="CC54" s="321"/>
      <c r="CD54" s="321"/>
      <c r="CE54" s="322"/>
      <c r="CF54" s="320">
        <f>CF55+CF56+CF57+CF58+CF59+CF60+CF61</f>
        <v>0</v>
      </c>
      <c r="CG54" s="321"/>
      <c r="CH54" s="321"/>
      <c r="CI54" s="321"/>
      <c r="CJ54" s="321"/>
      <c r="CK54" s="321"/>
      <c r="CL54" s="321"/>
      <c r="CM54" s="322"/>
      <c r="CN54" s="191">
        <v>2722004</v>
      </c>
      <c r="CO54" s="61">
        <f t="shared" si="0"/>
        <v>-5080650.09</v>
      </c>
    </row>
    <row r="55" spans="1:93" s="22" customFormat="1" ht="24.75" customHeight="1">
      <c r="A55" s="339" t="s">
        <v>706</v>
      </c>
      <c r="B55" s="340"/>
      <c r="C55" s="340"/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1"/>
      <c r="R55" s="342" t="s">
        <v>73</v>
      </c>
      <c r="S55" s="343"/>
      <c r="T55" s="343"/>
      <c r="U55" s="344"/>
      <c r="V55" s="345" t="s">
        <v>707</v>
      </c>
      <c r="W55" s="343"/>
      <c r="X55" s="343"/>
      <c r="Y55" s="343"/>
      <c r="Z55" s="343"/>
      <c r="AA55" s="343"/>
      <c r="AB55" s="343"/>
      <c r="AC55" s="343"/>
      <c r="AD55" s="343"/>
      <c r="AE55" s="343"/>
      <c r="AF55" s="343"/>
      <c r="AG55" s="343"/>
      <c r="AH55" s="344"/>
      <c r="AI55" s="320">
        <f>SUM(AR55:CM55)</f>
        <v>21996</v>
      </c>
      <c r="AJ55" s="321"/>
      <c r="AK55" s="321"/>
      <c r="AL55" s="321"/>
      <c r="AM55" s="321"/>
      <c r="AN55" s="321"/>
      <c r="AO55" s="321"/>
      <c r="AP55" s="321"/>
      <c r="AQ55" s="322"/>
      <c r="AR55" s="320">
        <f>'свод мб'!AR55:AY55</f>
        <v>21996</v>
      </c>
      <c r="AS55" s="321"/>
      <c r="AT55" s="321"/>
      <c r="AU55" s="321"/>
      <c r="AV55" s="321"/>
      <c r="AW55" s="321"/>
      <c r="AX55" s="321"/>
      <c r="AY55" s="322"/>
      <c r="AZ55" s="320">
        <f>'свод мб'!AZ55:BG55+'свод к.б'!AZ55:BG55</f>
        <v>0</v>
      </c>
      <c r="BA55" s="321"/>
      <c r="BB55" s="321"/>
      <c r="BC55" s="321"/>
      <c r="BD55" s="321"/>
      <c r="BE55" s="321"/>
      <c r="BF55" s="321"/>
      <c r="BG55" s="322"/>
      <c r="BH55" s="320">
        <f>'свод мб'!BH55:BO55+'свод к.б'!BH55:BO55</f>
        <v>0</v>
      </c>
      <c r="BI55" s="321"/>
      <c r="BJ55" s="321"/>
      <c r="BK55" s="321"/>
      <c r="BL55" s="321"/>
      <c r="BM55" s="321"/>
      <c r="BN55" s="321"/>
      <c r="BO55" s="322"/>
      <c r="BP55" s="320">
        <f>'свод мб'!BP55:BW55+'свод к.б'!BP55:BW55</f>
        <v>0</v>
      </c>
      <c r="BQ55" s="321"/>
      <c r="BR55" s="321"/>
      <c r="BS55" s="321"/>
      <c r="BT55" s="321"/>
      <c r="BU55" s="321"/>
      <c r="BV55" s="321"/>
      <c r="BW55" s="322"/>
      <c r="BX55" s="320">
        <f>'свод мб'!BX55:CE55+'свод к.б'!BX55:CE55</f>
        <v>0</v>
      </c>
      <c r="BY55" s="321"/>
      <c r="BZ55" s="321"/>
      <c r="CA55" s="321"/>
      <c r="CB55" s="321"/>
      <c r="CC55" s="321"/>
      <c r="CD55" s="321"/>
      <c r="CE55" s="322"/>
      <c r="CF55" s="320">
        <f>'свод мб'!CF55:CM55+'свод к.б'!CF55:CM55</f>
        <v>0</v>
      </c>
      <c r="CG55" s="321"/>
      <c r="CH55" s="321"/>
      <c r="CI55" s="321"/>
      <c r="CJ55" s="321"/>
      <c r="CK55" s="321"/>
      <c r="CL55" s="321"/>
      <c r="CM55" s="350"/>
      <c r="CN55" s="191">
        <v>4020</v>
      </c>
      <c r="CO55" s="61">
        <f t="shared" si="0"/>
        <v>-17976</v>
      </c>
    </row>
    <row r="56" spans="1:93" s="22" customFormat="1" ht="15.75" customHeight="1">
      <c r="A56" s="339" t="s">
        <v>708</v>
      </c>
      <c r="B56" s="340"/>
      <c r="C56" s="340"/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1"/>
      <c r="R56" s="342" t="s">
        <v>73</v>
      </c>
      <c r="S56" s="343"/>
      <c r="T56" s="343"/>
      <c r="U56" s="344"/>
      <c r="V56" s="345" t="s">
        <v>709</v>
      </c>
      <c r="W56" s="343"/>
      <c r="X56" s="343"/>
      <c r="Y56" s="343"/>
      <c r="Z56" s="343"/>
      <c r="AA56" s="343"/>
      <c r="AB56" s="343"/>
      <c r="AC56" s="343"/>
      <c r="AD56" s="343"/>
      <c r="AE56" s="343"/>
      <c r="AF56" s="343"/>
      <c r="AG56" s="343"/>
      <c r="AH56" s="344"/>
      <c r="AI56" s="320">
        <f aca="true" t="shared" si="2" ref="AI56:AI61">SUM(AR56:CM56)</f>
        <v>3802391.49</v>
      </c>
      <c r="AJ56" s="321"/>
      <c r="AK56" s="321"/>
      <c r="AL56" s="321"/>
      <c r="AM56" s="321"/>
      <c r="AN56" s="321"/>
      <c r="AO56" s="321"/>
      <c r="AP56" s="321"/>
      <c r="AQ56" s="322"/>
      <c r="AR56" s="320">
        <f>'свод мб'!AR56:AY56</f>
        <v>2115743.49</v>
      </c>
      <c r="AS56" s="321"/>
      <c r="AT56" s="321"/>
      <c r="AU56" s="321"/>
      <c r="AV56" s="321"/>
      <c r="AW56" s="321"/>
      <c r="AX56" s="321"/>
      <c r="AY56" s="322"/>
      <c r="AZ56" s="320">
        <f>'свод мб'!AZ56:BG56+'свод к.б'!AZ56:BG56</f>
        <v>0</v>
      </c>
      <c r="BA56" s="321"/>
      <c r="BB56" s="321"/>
      <c r="BC56" s="321"/>
      <c r="BD56" s="321"/>
      <c r="BE56" s="321"/>
      <c r="BF56" s="321"/>
      <c r="BG56" s="322"/>
      <c r="BH56" s="320">
        <f>'свод мб'!BH56:BO56+'свод к.б'!BH56:BO56</f>
        <v>0</v>
      </c>
      <c r="BI56" s="321"/>
      <c r="BJ56" s="321"/>
      <c r="BK56" s="321"/>
      <c r="BL56" s="321"/>
      <c r="BM56" s="321"/>
      <c r="BN56" s="321"/>
      <c r="BO56" s="322"/>
      <c r="BP56" s="320">
        <f>'свод мб'!BP56:BW56+'свод к.б'!BP56:BW56</f>
        <v>0</v>
      </c>
      <c r="BQ56" s="321"/>
      <c r="BR56" s="321"/>
      <c r="BS56" s="321"/>
      <c r="BT56" s="321"/>
      <c r="BU56" s="321"/>
      <c r="BV56" s="321"/>
      <c r="BW56" s="322"/>
      <c r="BX56" s="320">
        <f>'свод мб'!BX56:CE56+'свод к.б'!BX56:CE56</f>
        <v>1686648</v>
      </c>
      <c r="BY56" s="321"/>
      <c r="BZ56" s="321"/>
      <c r="CA56" s="321"/>
      <c r="CB56" s="321"/>
      <c r="CC56" s="321"/>
      <c r="CD56" s="321"/>
      <c r="CE56" s="322"/>
      <c r="CF56" s="320">
        <f>'свод мб'!CF56:CM56+'свод к.б'!CF56:CM56</f>
        <v>0</v>
      </c>
      <c r="CG56" s="321"/>
      <c r="CH56" s="321"/>
      <c r="CI56" s="321"/>
      <c r="CJ56" s="321"/>
      <c r="CK56" s="321"/>
      <c r="CL56" s="321"/>
      <c r="CM56" s="350"/>
      <c r="CN56" s="191">
        <v>401940</v>
      </c>
      <c r="CO56" s="61">
        <f t="shared" si="0"/>
        <v>-3400451.49</v>
      </c>
    </row>
    <row r="57" spans="1:93" s="22" customFormat="1" ht="24.75" customHeight="1">
      <c r="A57" s="339" t="s">
        <v>715</v>
      </c>
      <c r="B57" s="340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1"/>
      <c r="R57" s="342" t="s">
        <v>73</v>
      </c>
      <c r="S57" s="343"/>
      <c r="T57" s="343"/>
      <c r="U57" s="344"/>
      <c r="V57" s="345" t="s">
        <v>710</v>
      </c>
      <c r="W57" s="343"/>
      <c r="X57" s="343"/>
      <c r="Y57" s="343"/>
      <c r="Z57" s="343"/>
      <c r="AA57" s="343"/>
      <c r="AB57" s="343"/>
      <c r="AC57" s="343"/>
      <c r="AD57" s="343"/>
      <c r="AE57" s="343"/>
      <c r="AF57" s="343"/>
      <c r="AG57" s="343"/>
      <c r="AH57" s="344"/>
      <c r="AI57" s="320">
        <f t="shared" si="2"/>
        <v>0</v>
      </c>
      <c r="AJ57" s="321"/>
      <c r="AK57" s="321"/>
      <c r="AL57" s="321"/>
      <c r="AM57" s="321"/>
      <c r="AN57" s="321"/>
      <c r="AO57" s="321"/>
      <c r="AP57" s="321"/>
      <c r="AQ57" s="322"/>
      <c r="AR57" s="320">
        <f>'свод мб'!AR57:AY57</f>
        <v>0</v>
      </c>
      <c r="AS57" s="321"/>
      <c r="AT57" s="321"/>
      <c r="AU57" s="321"/>
      <c r="AV57" s="321"/>
      <c r="AW57" s="321"/>
      <c r="AX57" s="321"/>
      <c r="AY57" s="322"/>
      <c r="AZ57" s="320">
        <f>'свод мб'!AZ57:BG57+'свод к.б'!AZ57:BG57</f>
        <v>0</v>
      </c>
      <c r="BA57" s="321"/>
      <c r="BB57" s="321"/>
      <c r="BC57" s="321"/>
      <c r="BD57" s="321"/>
      <c r="BE57" s="321"/>
      <c r="BF57" s="321"/>
      <c r="BG57" s="322"/>
      <c r="BH57" s="320">
        <f>'свод мб'!BH57:BO57+'свод к.б'!BH57:BO57</f>
        <v>0</v>
      </c>
      <c r="BI57" s="321"/>
      <c r="BJ57" s="321"/>
      <c r="BK57" s="321"/>
      <c r="BL57" s="321"/>
      <c r="BM57" s="321"/>
      <c r="BN57" s="321"/>
      <c r="BO57" s="322"/>
      <c r="BP57" s="320">
        <f>'свод мб'!BP57:BW57+'свод к.б'!BP57:BW57</f>
        <v>0</v>
      </c>
      <c r="BQ57" s="321"/>
      <c r="BR57" s="321"/>
      <c r="BS57" s="321"/>
      <c r="BT57" s="321"/>
      <c r="BU57" s="321"/>
      <c r="BV57" s="321"/>
      <c r="BW57" s="322"/>
      <c r="BX57" s="320">
        <f>'свод мб'!BX57:CE57+'свод к.б'!BX57:CE57</f>
        <v>0</v>
      </c>
      <c r="BY57" s="321"/>
      <c r="BZ57" s="321"/>
      <c r="CA57" s="321"/>
      <c r="CB57" s="321"/>
      <c r="CC57" s="321"/>
      <c r="CD57" s="321"/>
      <c r="CE57" s="322"/>
      <c r="CF57" s="320">
        <f>'свод мб'!CF57:CM57+'свод к.б'!CF57:CM57</f>
        <v>0</v>
      </c>
      <c r="CG57" s="321"/>
      <c r="CH57" s="321"/>
      <c r="CI57" s="321"/>
      <c r="CJ57" s="321"/>
      <c r="CK57" s="321"/>
      <c r="CL57" s="321"/>
      <c r="CM57" s="350"/>
      <c r="CN57" s="191"/>
      <c r="CO57" s="61">
        <f t="shared" si="0"/>
        <v>0</v>
      </c>
    </row>
    <row r="58" spans="1:93" s="22" customFormat="1" ht="15.75" customHeight="1">
      <c r="A58" s="339" t="s">
        <v>716</v>
      </c>
      <c r="B58" s="340"/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1"/>
      <c r="R58" s="342" t="s">
        <v>73</v>
      </c>
      <c r="S58" s="343"/>
      <c r="T58" s="343"/>
      <c r="U58" s="344"/>
      <c r="V58" s="345" t="s">
        <v>711</v>
      </c>
      <c r="W58" s="343"/>
      <c r="X58" s="343"/>
      <c r="Y58" s="343"/>
      <c r="Z58" s="343"/>
      <c r="AA58" s="343"/>
      <c r="AB58" s="343"/>
      <c r="AC58" s="343"/>
      <c r="AD58" s="343"/>
      <c r="AE58" s="343"/>
      <c r="AF58" s="343"/>
      <c r="AG58" s="343"/>
      <c r="AH58" s="344"/>
      <c r="AI58" s="320">
        <f t="shared" si="2"/>
        <v>821400</v>
      </c>
      <c r="AJ58" s="321"/>
      <c r="AK58" s="321"/>
      <c r="AL58" s="321"/>
      <c r="AM58" s="321"/>
      <c r="AN58" s="321"/>
      <c r="AO58" s="321"/>
      <c r="AP58" s="321"/>
      <c r="AQ58" s="322"/>
      <c r="AR58" s="320">
        <f>'свод мб'!AR58:AY58</f>
        <v>821400</v>
      </c>
      <c r="AS58" s="321"/>
      <c r="AT58" s="321"/>
      <c r="AU58" s="321"/>
      <c r="AV58" s="321"/>
      <c r="AW58" s="321"/>
      <c r="AX58" s="321"/>
      <c r="AY58" s="322"/>
      <c r="AZ58" s="320">
        <f>'свод мб'!AZ58:BG58+'свод к.б'!AZ58:BG58</f>
        <v>0</v>
      </c>
      <c r="BA58" s="321"/>
      <c r="BB58" s="321"/>
      <c r="BC58" s="321"/>
      <c r="BD58" s="321"/>
      <c r="BE58" s="321"/>
      <c r="BF58" s="321"/>
      <c r="BG58" s="322"/>
      <c r="BH58" s="320">
        <f>'свод мб'!BH58:BO58+'свод к.б'!BH58:BO58</f>
        <v>0</v>
      </c>
      <c r="BI58" s="321"/>
      <c r="BJ58" s="321"/>
      <c r="BK58" s="321"/>
      <c r="BL58" s="321"/>
      <c r="BM58" s="321"/>
      <c r="BN58" s="321"/>
      <c r="BO58" s="322"/>
      <c r="BP58" s="320">
        <f>'свод мб'!BP58:BW58+'свод к.б'!BP58:BW58</f>
        <v>0</v>
      </c>
      <c r="BQ58" s="321"/>
      <c r="BR58" s="321"/>
      <c r="BS58" s="321"/>
      <c r="BT58" s="321"/>
      <c r="BU58" s="321"/>
      <c r="BV58" s="321"/>
      <c r="BW58" s="322"/>
      <c r="BX58" s="320">
        <f>'свод мб'!BX58:CE58+'свод к.б'!BX58:CE58</f>
        <v>0</v>
      </c>
      <c r="BY58" s="321"/>
      <c r="BZ58" s="321"/>
      <c r="CA58" s="321"/>
      <c r="CB58" s="321"/>
      <c r="CC58" s="321"/>
      <c r="CD58" s="321"/>
      <c r="CE58" s="322"/>
      <c r="CF58" s="320">
        <f>'свод мб'!CF58:CM58+'свод к.б'!CF58:CM58</f>
        <v>0</v>
      </c>
      <c r="CG58" s="321"/>
      <c r="CH58" s="321"/>
      <c r="CI58" s="321"/>
      <c r="CJ58" s="321"/>
      <c r="CK58" s="321"/>
      <c r="CL58" s="321"/>
      <c r="CM58" s="350"/>
      <c r="CN58" s="191">
        <v>821400</v>
      </c>
      <c r="CO58" s="61">
        <f t="shared" si="0"/>
        <v>0</v>
      </c>
    </row>
    <row r="59" spans="1:93" s="22" customFormat="1" ht="15.75" customHeight="1">
      <c r="A59" s="339" t="s">
        <v>717</v>
      </c>
      <c r="B59" s="340"/>
      <c r="C59" s="340"/>
      <c r="D59" s="340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1"/>
      <c r="R59" s="342" t="s">
        <v>73</v>
      </c>
      <c r="S59" s="343"/>
      <c r="T59" s="343"/>
      <c r="U59" s="344"/>
      <c r="V59" s="345" t="s">
        <v>712</v>
      </c>
      <c r="W59" s="343"/>
      <c r="X59" s="343"/>
      <c r="Y59" s="343"/>
      <c r="Z59" s="343"/>
      <c r="AA59" s="343"/>
      <c r="AB59" s="343"/>
      <c r="AC59" s="343"/>
      <c r="AD59" s="343"/>
      <c r="AE59" s="343"/>
      <c r="AF59" s="343"/>
      <c r="AG59" s="343"/>
      <c r="AH59" s="344"/>
      <c r="AI59" s="320">
        <f t="shared" si="2"/>
        <v>478580</v>
      </c>
      <c r="AJ59" s="321"/>
      <c r="AK59" s="321"/>
      <c r="AL59" s="321"/>
      <c r="AM59" s="321"/>
      <c r="AN59" s="321"/>
      <c r="AO59" s="321"/>
      <c r="AP59" s="321"/>
      <c r="AQ59" s="322"/>
      <c r="AR59" s="320">
        <f>'свод мб'!AR59:AY59</f>
        <v>478580</v>
      </c>
      <c r="AS59" s="321"/>
      <c r="AT59" s="321"/>
      <c r="AU59" s="321"/>
      <c r="AV59" s="321"/>
      <c r="AW59" s="321"/>
      <c r="AX59" s="321"/>
      <c r="AY59" s="322"/>
      <c r="AZ59" s="320">
        <f>'свод мб'!AZ59:BG59+'свод к.б'!AZ59:BG59</f>
        <v>0</v>
      </c>
      <c r="BA59" s="321"/>
      <c r="BB59" s="321"/>
      <c r="BC59" s="321"/>
      <c r="BD59" s="321"/>
      <c r="BE59" s="321"/>
      <c r="BF59" s="321"/>
      <c r="BG59" s="322"/>
      <c r="BH59" s="320">
        <f>'свод мб'!BH59:BO59+'свод к.б'!BH59:BO59</f>
        <v>0</v>
      </c>
      <c r="BI59" s="321"/>
      <c r="BJ59" s="321"/>
      <c r="BK59" s="321"/>
      <c r="BL59" s="321"/>
      <c r="BM59" s="321"/>
      <c r="BN59" s="321"/>
      <c r="BO59" s="322"/>
      <c r="BP59" s="320">
        <f>'свод мб'!BP59:BW59+'свод к.б'!BP59:BW59</f>
        <v>0</v>
      </c>
      <c r="BQ59" s="321"/>
      <c r="BR59" s="321"/>
      <c r="BS59" s="321"/>
      <c r="BT59" s="321"/>
      <c r="BU59" s="321"/>
      <c r="BV59" s="321"/>
      <c r="BW59" s="322"/>
      <c r="BX59" s="320">
        <f>'свод мб'!BX59:CE59+'свод к.б'!BX59:CE59</f>
        <v>0</v>
      </c>
      <c r="BY59" s="321"/>
      <c r="BZ59" s="321"/>
      <c r="CA59" s="321"/>
      <c r="CB59" s="321"/>
      <c r="CC59" s="321"/>
      <c r="CD59" s="321"/>
      <c r="CE59" s="322"/>
      <c r="CF59" s="320">
        <f>'свод мб'!CF59:CM59+'свод к.б'!CF59:CM59</f>
        <v>0</v>
      </c>
      <c r="CG59" s="321"/>
      <c r="CH59" s="321"/>
      <c r="CI59" s="321"/>
      <c r="CJ59" s="321"/>
      <c r="CK59" s="321"/>
      <c r="CL59" s="321"/>
      <c r="CM59" s="350"/>
      <c r="CN59" s="191">
        <v>292360</v>
      </c>
      <c r="CO59" s="61">
        <f t="shared" si="0"/>
        <v>-186220</v>
      </c>
    </row>
    <row r="60" spans="1:93" s="22" customFormat="1" ht="24.75" customHeight="1">
      <c r="A60" s="339" t="s">
        <v>718</v>
      </c>
      <c r="B60" s="340"/>
      <c r="C60" s="340"/>
      <c r="D60" s="340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1"/>
      <c r="R60" s="342" t="s">
        <v>73</v>
      </c>
      <c r="S60" s="343"/>
      <c r="T60" s="343"/>
      <c r="U60" s="344"/>
      <c r="V60" s="345" t="s">
        <v>713</v>
      </c>
      <c r="W60" s="343"/>
      <c r="X60" s="343"/>
      <c r="Y60" s="343"/>
      <c r="Z60" s="343"/>
      <c r="AA60" s="343"/>
      <c r="AB60" s="343"/>
      <c r="AC60" s="343"/>
      <c r="AD60" s="343"/>
      <c r="AE60" s="343"/>
      <c r="AF60" s="343"/>
      <c r="AG60" s="343"/>
      <c r="AH60" s="344"/>
      <c r="AI60" s="320">
        <f t="shared" si="2"/>
        <v>2655541.6</v>
      </c>
      <c r="AJ60" s="321"/>
      <c r="AK60" s="321"/>
      <c r="AL60" s="321"/>
      <c r="AM60" s="321"/>
      <c r="AN60" s="321"/>
      <c r="AO60" s="321"/>
      <c r="AP60" s="321"/>
      <c r="AQ60" s="322"/>
      <c r="AR60" s="320">
        <f>'свод мб'!AR60:AY60+'свод к.б'!AR60:AY60</f>
        <v>2639113.6</v>
      </c>
      <c r="AS60" s="321"/>
      <c r="AT60" s="321"/>
      <c r="AU60" s="321"/>
      <c r="AV60" s="321"/>
      <c r="AW60" s="321"/>
      <c r="AX60" s="321"/>
      <c r="AY60" s="322"/>
      <c r="AZ60" s="320">
        <f>'свод мб'!AZ60:BG60+'свод к.б'!AZ60:BG60</f>
        <v>0</v>
      </c>
      <c r="BA60" s="321"/>
      <c r="BB60" s="321"/>
      <c r="BC60" s="321"/>
      <c r="BD60" s="321"/>
      <c r="BE60" s="321"/>
      <c r="BF60" s="321"/>
      <c r="BG60" s="322"/>
      <c r="BH60" s="320">
        <f>'свод мб'!BH60:BO60+'свод к.б'!BH60:BO60</f>
        <v>0</v>
      </c>
      <c r="BI60" s="321"/>
      <c r="BJ60" s="321"/>
      <c r="BK60" s="321"/>
      <c r="BL60" s="321"/>
      <c r="BM60" s="321"/>
      <c r="BN60" s="321"/>
      <c r="BO60" s="322"/>
      <c r="BP60" s="320">
        <f>'свод мб'!BP60:BW60+'свод к.б'!BP60:BW60</f>
        <v>0</v>
      </c>
      <c r="BQ60" s="321"/>
      <c r="BR60" s="321"/>
      <c r="BS60" s="321"/>
      <c r="BT60" s="321"/>
      <c r="BU60" s="321"/>
      <c r="BV60" s="321"/>
      <c r="BW60" s="322"/>
      <c r="BX60" s="320">
        <f>'свод мб'!BX60:CE60+'свод к.б'!BX60:CE60</f>
        <v>16428</v>
      </c>
      <c r="BY60" s="321"/>
      <c r="BZ60" s="321"/>
      <c r="CA60" s="321"/>
      <c r="CB60" s="321"/>
      <c r="CC60" s="321"/>
      <c r="CD60" s="321"/>
      <c r="CE60" s="322"/>
      <c r="CF60" s="320">
        <f>'свод мб'!CF60:CM60+'свод к.б'!CF60:CM60</f>
        <v>0</v>
      </c>
      <c r="CG60" s="321"/>
      <c r="CH60" s="321"/>
      <c r="CI60" s="321"/>
      <c r="CJ60" s="321"/>
      <c r="CK60" s="321"/>
      <c r="CL60" s="321"/>
      <c r="CM60" s="350"/>
      <c r="CN60" s="191">
        <v>1179044</v>
      </c>
      <c r="CO60" s="61">
        <f t="shared" si="0"/>
        <v>-1476497.6</v>
      </c>
    </row>
    <row r="61" spans="1:93" s="22" customFormat="1" ht="24.75" customHeight="1">
      <c r="A61" s="339" t="s">
        <v>726</v>
      </c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1"/>
      <c r="R61" s="342" t="s">
        <v>73</v>
      </c>
      <c r="S61" s="343"/>
      <c r="T61" s="343"/>
      <c r="U61" s="344"/>
      <c r="V61" s="345" t="s">
        <v>714</v>
      </c>
      <c r="W61" s="343"/>
      <c r="X61" s="343"/>
      <c r="Y61" s="343"/>
      <c r="Z61" s="343"/>
      <c r="AA61" s="343"/>
      <c r="AB61" s="343"/>
      <c r="AC61" s="343"/>
      <c r="AD61" s="343"/>
      <c r="AE61" s="343"/>
      <c r="AF61" s="343"/>
      <c r="AG61" s="343"/>
      <c r="AH61" s="344"/>
      <c r="AI61" s="320">
        <f t="shared" si="2"/>
        <v>22745</v>
      </c>
      <c r="AJ61" s="321"/>
      <c r="AK61" s="321"/>
      <c r="AL61" s="321"/>
      <c r="AM61" s="321"/>
      <c r="AN61" s="321"/>
      <c r="AO61" s="321"/>
      <c r="AP61" s="321"/>
      <c r="AQ61" s="322"/>
      <c r="AR61" s="320">
        <f>'свод мб'!AR61:AY61</f>
        <v>22745</v>
      </c>
      <c r="AS61" s="321"/>
      <c r="AT61" s="321"/>
      <c r="AU61" s="321"/>
      <c r="AV61" s="321"/>
      <c r="AW61" s="321"/>
      <c r="AX61" s="321"/>
      <c r="AY61" s="322"/>
      <c r="AZ61" s="320">
        <f>'свод мб'!AZ61:BG61+'свод к.б'!AZ61:BG61</f>
        <v>0</v>
      </c>
      <c r="BA61" s="321"/>
      <c r="BB61" s="321"/>
      <c r="BC61" s="321"/>
      <c r="BD61" s="321"/>
      <c r="BE61" s="321"/>
      <c r="BF61" s="321"/>
      <c r="BG61" s="322"/>
      <c r="BH61" s="320">
        <f>'свод мб'!BH61:BO61+'свод к.б'!BH61:BO61</f>
        <v>0</v>
      </c>
      <c r="BI61" s="321"/>
      <c r="BJ61" s="321"/>
      <c r="BK61" s="321"/>
      <c r="BL61" s="321"/>
      <c r="BM61" s="321"/>
      <c r="BN61" s="321"/>
      <c r="BO61" s="322"/>
      <c r="BP61" s="320">
        <f>'свод мб'!BP61:BW61+'свод к.б'!BP61:BW61</f>
        <v>0</v>
      </c>
      <c r="BQ61" s="321"/>
      <c r="BR61" s="321"/>
      <c r="BS61" s="321"/>
      <c r="BT61" s="321"/>
      <c r="BU61" s="321"/>
      <c r="BV61" s="321"/>
      <c r="BW61" s="322"/>
      <c r="BX61" s="320">
        <f>'свод мб'!BX61:CE61+'свод к.б'!BX61:CE61</f>
        <v>0</v>
      </c>
      <c r="BY61" s="321"/>
      <c r="BZ61" s="321"/>
      <c r="CA61" s="321"/>
      <c r="CB61" s="321"/>
      <c r="CC61" s="321"/>
      <c r="CD61" s="321"/>
      <c r="CE61" s="322"/>
      <c r="CF61" s="320">
        <f>'свод мб'!CF61:CM61+'свод к.б'!CF61:CM61</f>
        <v>0</v>
      </c>
      <c r="CG61" s="321"/>
      <c r="CH61" s="321"/>
      <c r="CI61" s="321"/>
      <c r="CJ61" s="321"/>
      <c r="CK61" s="321"/>
      <c r="CL61" s="321"/>
      <c r="CM61" s="350"/>
      <c r="CN61" s="191">
        <v>23240</v>
      </c>
      <c r="CO61" s="61">
        <f t="shared" si="0"/>
        <v>495</v>
      </c>
    </row>
    <row r="62" spans="1:93" s="22" customFormat="1" ht="15.75" customHeight="1">
      <c r="A62" s="339" t="s">
        <v>730</v>
      </c>
      <c r="B62" s="340"/>
      <c r="C62" s="340"/>
      <c r="D62" s="340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1"/>
      <c r="R62" s="342" t="s">
        <v>73</v>
      </c>
      <c r="S62" s="343"/>
      <c r="T62" s="343"/>
      <c r="U62" s="344"/>
      <c r="V62" s="345" t="s">
        <v>727</v>
      </c>
      <c r="W62" s="343"/>
      <c r="X62" s="343"/>
      <c r="Y62" s="343"/>
      <c r="Z62" s="343"/>
      <c r="AA62" s="343"/>
      <c r="AB62" s="343"/>
      <c r="AC62" s="343"/>
      <c r="AD62" s="343"/>
      <c r="AE62" s="343"/>
      <c r="AF62" s="343"/>
      <c r="AG62" s="343"/>
      <c r="AH62" s="344"/>
      <c r="AI62" s="320">
        <f>AI63+AI64</f>
        <v>0</v>
      </c>
      <c r="AJ62" s="321"/>
      <c r="AK62" s="321"/>
      <c r="AL62" s="321"/>
      <c r="AM62" s="321"/>
      <c r="AN62" s="321"/>
      <c r="AO62" s="321"/>
      <c r="AP62" s="321"/>
      <c r="AQ62" s="322"/>
      <c r="AR62" s="320">
        <f>'свод мб'!AR62:AY62</f>
        <v>0</v>
      </c>
      <c r="AS62" s="321"/>
      <c r="AT62" s="321"/>
      <c r="AU62" s="321"/>
      <c r="AV62" s="321"/>
      <c r="AW62" s="321"/>
      <c r="AX62" s="321"/>
      <c r="AY62" s="322"/>
      <c r="AZ62" s="346">
        <f>AZ63+AZ64</f>
        <v>0</v>
      </c>
      <c r="BA62" s="347"/>
      <c r="BB62" s="347"/>
      <c r="BC62" s="347"/>
      <c r="BD62" s="347"/>
      <c r="BE62" s="347"/>
      <c r="BF62" s="347"/>
      <c r="BG62" s="348"/>
      <c r="BH62" s="323">
        <f>BH63+BH64</f>
        <v>0</v>
      </c>
      <c r="BI62" s="324"/>
      <c r="BJ62" s="324"/>
      <c r="BK62" s="324"/>
      <c r="BL62" s="324"/>
      <c r="BM62" s="324"/>
      <c r="BN62" s="324"/>
      <c r="BO62" s="349"/>
      <c r="BP62" s="323">
        <f>BP63+BP64</f>
        <v>0</v>
      </c>
      <c r="BQ62" s="324"/>
      <c r="BR62" s="324"/>
      <c r="BS62" s="324"/>
      <c r="BT62" s="324"/>
      <c r="BU62" s="324"/>
      <c r="BV62" s="324"/>
      <c r="BW62" s="349"/>
      <c r="BX62" s="323">
        <f>BX63+BX64</f>
        <v>0</v>
      </c>
      <c r="BY62" s="324"/>
      <c r="BZ62" s="324"/>
      <c r="CA62" s="324"/>
      <c r="CB62" s="324"/>
      <c r="CC62" s="324"/>
      <c r="CD62" s="324"/>
      <c r="CE62" s="349"/>
      <c r="CF62" s="323">
        <f>CF63+CF64</f>
        <v>0</v>
      </c>
      <c r="CG62" s="324"/>
      <c r="CH62" s="324"/>
      <c r="CI62" s="324"/>
      <c r="CJ62" s="324"/>
      <c r="CK62" s="170"/>
      <c r="CL62" s="170"/>
      <c r="CM62" s="171"/>
      <c r="CN62" s="191">
        <v>3500</v>
      </c>
      <c r="CO62" s="61">
        <f t="shared" si="0"/>
        <v>3500</v>
      </c>
    </row>
    <row r="63" spans="1:93" s="22" customFormat="1" ht="48.75" customHeight="1">
      <c r="A63" s="339" t="s">
        <v>731</v>
      </c>
      <c r="B63" s="340"/>
      <c r="C63" s="340"/>
      <c r="D63" s="340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1"/>
      <c r="R63" s="342" t="s">
        <v>73</v>
      </c>
      <c r="S63" s="343"/>
      <c r="T63" s="343"/>
      <c r="U63" s="344"/>
      <c r="V63" s="345" t="s">
        <v>728</v>
      </c>
      <c r="W63" s="343"/>
      <c r="X63" s="343"/>
      <c r="Y63" s="343"/>
      <c r="Z63" s="343"/>
      <c r="AA63" s="343"/>
      <c r="AB63" s="343"/>
      <c r="AC63" s="343"/>
      <c r="AD63" s="343"/>
      <c r="AE63" s="343"/>
      <c r="AF63" s="343"/>
      <c r="AG63" s="343"/>
      <c r="AH63" s="344"/>
      <c r="AI63" s="320">
        <f>SUM(AR63:CJ63)</f>
        <v>0</v>
      </c>
      <c r="AJ63" s="321"/>
      <c r="AK63" s="321"/>
      <c r="AL63" s="321"/>
      <c r="AM63" s="321"/>
      <c r="AN63" s="321"/>
      <c r="AO63" s="321"/>
      <c r="AP63" s="321"/>
      <c r="AQ63" s="322"/>
      <c r="AR63" s="320">
        <f>'свод мб'!AR63:AY63</f>
        <v>0</v>
      </c>
      <c r="AS63" s="321"/>
      <c r="AT63" s="321"/>
      <c r="AU63" s="321"/>
      <c r="AV63" s="321"/>
      <c r="AW63" s="321"/>
      <c r="AX63" s="321"/>
      <c r="AY63" s="322"/>
      <c r="AZ63" s="320">
        <f>'свод мб'!AZ63:BG63+'свод к.б'!AZ63:BG63</f>
        <v>0</v>
      </c>
      <c r="BA63" s="321"/>
      <c r="BB63" s="321"/>
      <c r="BC63" s="321"/>
      <c r="BD63" s="321"/>
      <c r="BE63" s="321"/>
      <c r="BF63" s="321"/>
      <c r="BG63" s="322"/>
      <c r="BH63" s="320">
        <f>'свод мб'!BH63:BO63+'свод к.б'!BH63:BO63</f>
        <v>0</v>
      </c>
      <c r="BI63" s="321"/>
      <c r="BJ63" s="321"/>
      <c r="BK63" s="321"/>
      <c r="BL63" s="321"/>
      <c r="BM63" s="321"/>
      <c r="BN63" s="321"/>
      <c r="BO63" s="322"/>
      <c r="BP63" s="320">
        <f>'свод мб'!BP63:BW63+'свод к.б'!BP63:BW63</f>
        <v>0</v>
      </c>
      <c r="BQ63" s="321"/>
      <c r="BR63" s="321"/>
      <c r="BS63" s="321"/>
      <c r="BT63" s="321"/>
      <c r="BU63" s="321"/>
      <c r="BV63" s="321"/>
      <c r="BW63" s="322"/>
      <c r="BX63" s="320">
        <f>'свод мб'!BX63:CE63+'свод к.б'!BX63:CE63</f>
        <v>0</v>
      </c>
      <c r="BY63" s="321"/>
      <c r="BZ63" s="321"/>
      <c r="CA63" s="321"/>
      <c r="CB63" s="321"/>
      <c r="CC63" s="321"/>
      <c r="CD63" s="321"/>
      <c r="CE63" s="322"/>
      <c r="CF63" s="337">
        <f>'свод мб'!CF63:CJ63+'свод к.б'!CF63:CJ63</f>
        <v>0</v>
      </c>
      <c r="CG63" s="338"/>
      <c r="CH63" s="338"/>
      <c r="CI63" s="338"/>
      <c r="CJ63" s="338"/>
      <c r="CK63" s="170"/>
      <c r="CL63" s="170"/>
      <c r="CM63" s="171"/>
      <c r="CN63" s="191"/>
      <c r="CO63" s="61">
        <f t="shared" si="0"/>
        <v>0</v>
      </c>
    </row>
    <row r="64" spans="1:93" s="22" customFormat="1" ht="39" customHeight="1">
      <c r="A64" s="339" t="s">
        <v>732</v>
      </c>
      <c r="B64" s="340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1"/>
      <c r="R64" s="342" t="s">
        <v>73</v>
      </c>
      <c r="S64" s="343"/>
      <c r="T64" s="343"/>
      <c r="U64" s="344"/>
      <c r="V64" s="345" t="s">
        <v>729</v>
      </c>
      <c r="W64" s="343"/>
      <c r="X64" s="343"/>
      <c r="Y64" s="343"/>
      <c r="Z64" s="343"/>
      <c r="AA64" s="343"/>
      <c r="AB64" s="343"/>
      <c r="AC64" s="343"/>
      <c r="AD64" s="343"/>
      <c r="AE64" s="343"/>
      <c r="AF64" s="343"/>
      <c r="AG64" s="343"/>
      <c r="AH64" s="344"/>
      <c r="AI64" s="320">
        <f>SUM(AR64:CJ64)</f>
        <v>0</v>
      </c>
      <c r="AJ64" s="321"/>
      <c r="AK64" s="321"/>
      <c r="AL64" s="321"/>
      <c r="AM64" s="321"/>
      <c r="AN64" s="321"/>
      <c r="AO64" s="321"/>
      <c r="AP64" s="321"/>
      <c r="AQ64" s="322"/>
      <c r="AR64" s="320">
        <f>'свод мб'!AR64:AY64</f>
        <v>0</v>
      </c>
      <c r="AS64" s="321"/>
      <c r="AT64" s="321"/>
      <c r="AU64" s="321"/>
      <c r="AV64" s="321"/>
      <c r="AW64" s="321"/>
      <c r="AX64" s="321"/>
      <c r="AY64" s="322"/>
      <c r="AZ64" s="320">
        <f>'свод мб'!AZ64:BG64+'свод к.б'!AZ64:BG64</f>
        <v>0</v>
      </c>
      <c r="BA64" s="321"/>
      <c r="BB64" s="321"/>
      <c r="BC64" s="321"/>
      <c r="BD64" s="321"/>
      <c r="BE64" s="321"/>
      <c r="BF64" s="321"/>
      <c r="BG64" s="322"/>
      <c r="BH64" s="320">
        <f>'свод мб'!BH64:BO64+'свод к.б'!BH64:BO64</f>
        <v>0</v>
      </c>
      <c r="BI64" s="321"/>
      <c r="BJ64" s="321"/>
      <c r="BK64" s="321"/>
      <c r="BL64" s="321"/>
      <c r="BM64" s="321"/>
      <c r="BN64" s="321"/>
      <c r="BO64" s="322"/>
      <c r="BP64" s="320">
        <f>'свод мб'!BP64:BW64+'свод к.б'!BP64:BW64</f>
        <v>0</v>
      </c>
      <c r="BQ64" s="321"/>
      <c r="BR64" s="321"/>
      <c r="BS64" s="321"/>
      <c r="BT64" s="321"/>
      <c r="BU64" s="321"/>
      <c r="BV64" s="321"/>
      <c r="BW64" s="322"/>
      <c r="BX64" s="320">
        <f>'свод мб'!BX64:CE64+'свод к.б'!BX64:CE64</f>
        <v>0</v>
      </c>
      <c r="BY64" s="321"/>
      <c r="BZ64" s="321"/>
      <c r="CA64" s="321"/>
      <c r="CB64" s="321"/>
      <c r="CC64" s="321"/>
      <c r="CD64" s="321"/>
      <c r="CE64" s="322"/>
      <c r="CF64" s="323">
        <f>'свод мб'!CF64:CJ64+'свод к.б'!CF64:CJ64</f>
        <v>0</v>
      </c>
      <c r="CG64" s="324"/>
      <c r="CH64" s="324"/>
      <c r="CI64" s="324"/>
      <c r="CJ64" s="324"/>
      <c r="CK64" s="170"/>
      <c r="CL64" s="170"/>
      <c r="CM64" s="171"/>
      <c r="CN64" s="191">
        <v>3500</v>
      </c>
      <c r="CO64" s="61">
        <f t="shared" si="0"/>
        <v>3500</v>
      </c>
    </row>
    <row r="65" spans="1:93" s="10" customFormat="1" ht="12.75">
      <c r="A65" s="325" t="s">
        <v>746</v>
      </c>
      <c r="B65" s="326"/>
      <c r="C65" s="326"/>
      <c r="D65" s="326"/>
      <c r="E65" s="326"/>
      <c r="F65" s="326"/>
      <c r="G65" s="326"/>
      <c r="H65" s="326"/>
      <c r="I65" s="326"/>
      <c r="J65" s="326"/>
      <c r="K65" s="326"/>
      <c r="L65" s="326"/>
      <c r="M65" s="326"/>
      <c r="N65" s="326"/>
      <c r="O65" s="326"/>
      <c r="P65" s="326"/>
      <c r="Q65" s="327"/>
      <c r="R65" s="328"/>
      <c r="S65" s="329"/>
      <c r="T65" s="329"/>
      <c r="U65" s="330"/>
      <c r="V65" s="331" t="s">
        <v>8</v>
      </c>
      <c r="W65" s="332"/>
      <c r="X65" s="332"/>
      <c r="Y65" s="332"/>
      <c r="Z65" s="332"/>
      <c r="AA65" s="332"/>
      <c r="AB65" s="332"/>
      <c r="AC65" s="332"/>
      <c r="AD65" s="332"/>
      <c r="AE65" s="332"/>
      <c r="AF65" s="332"/>
      <c r="AG65" s="332"/>
      <c r="AH65" s="333"/>
      <c r="AI65" s="334">
        <f>AR65+AZ65+BH65+BP65+BX65+CF65</f>
        <v>0</v>
      </c>
      <c r="AJ65" s="335"/>
      <c r="AK65" s="335"/>
      <c r="AL65" s="335"/>
      <c r="AM65" s="335"/>
      <c r="AN65" s="335"/>
      <c r="AO65" s="335"/>
      <c r="AP65" s="335"/>
      <c r="AQ65" s="336"/>
      <c r="AR65" s="306"/>
      <c r="AS65" s="307"/>
      <c r="AT65" s="307"/>
      <c r="AU65" s="307"/>
      <c r="AV65" s="307"/>
      <c r="AW65" s="307"/>
      <c r="AX65" s="307"/>
      <c r="AY65" s="308"/>
      <c r="AZ65" s="306"/>
      <c r="BA65" s="307"/>
      <c r="BB65" s="307"/>
      <c r="BC65" s="307"/>
      <c r="BD65" s="307"/>
      <c r="BE65" s="307"/>
      <c r="BF65" s="307"/>
      <c r="BG65" s="308"/>
      <c r="BH65" s="306"/>
      <c r="BI65" s="307"/>
      <c r="BJ65" s="307"/>
      <c r="BK65" s="307"/>
      <c r="BL65" s="307"/>
      <c r="BM65" s="307"/>
      <c r="BN65" s="307"/>
      <c r="BO65" s="308"/>
      <c r="BP65" s="306"/>
      <c r="BQ65" s="307"/>
      <c r="BR65" s="307"/>
      <c r="BS65" s="307"/>
      <c r="BT65" s="307"/>
      <c r="BU65" s="307"/>
      <c r="BV65" s="307"/>
      <c r="BW65" s="308"/>
      <c r="BX65" s="306"/>
      <c r="BY65" s="307"/>
      <c r="BZ65" s="307"/>
      <c r="CA65" s="307"/>
      <c r="CB65" s="307"/>
      <c r="CC65" s="307"/>
      <c r="CD65" s="307"/>
      <c r="CE65" s="308"/>
      <c r="CF65" s="306"/>
      <c r="CG65" s="307"/>
      <c r="CH65" s="307"/>
      <c r="CI65" s="307"/>
      <c r="CJ65" s="307"/>
      <c r="CK65" s="307"/>
      <c r="CL65" s="307"/>
      <c r="CM65" s="309"/>
      <c r="CN65" s="61"/>
      <c r="CO65" s="61"/>
    </row>
    <row r="66" spans="1:93" s="10" customFormat="1" ht="13.5" thickBot="1">
      <c r="A66" s="310" t="s">
        <v>745</v>
      </c>
      <c r="B66" s="311"/>
      <c r="C66" s="311"/>
      <c r="D66" s="311"/>
      <c r="E66" s="311"/>
      <c r="F66" s="311"/>
      <c r="G66" s="311"/>
      <c r="H66" s="311"/>
      <c r="I66" s="311"/>
      <c r="J66" s="311"/>
      <c r="K66" s="311"/>
      <c r="L66" s="311"/>
      <c r="M66" s="311"/>
      <c r="N66" s="311"/>
      <c r="O66" s="311"/>
      <c r="P66" s="311"/>
      <c r="Q66" s="312"/>
      <c r="R66" s="313" t="s">
        <v>260</v>
      </c>
      <c r="S66" s="314"/>
      <c r="T66" s="314"/>
      <c r="U66" s="315"/>
      <c r="V66" s="316"/>
      <c r="W66" s="317"/>
      <c r="X66" s="317"/>
      <c r="Y66" s="317"/>
      <c r="Z66" s="317"/>
      <c r="AA66" s="317"/>
      <c r="AB66" s="317"/>
      <c r="AC66" s="317"/>
      <c r="AD66" s="317"/>
      <c r="AE66" s="317"/>
      <c r="AF66" s="317"/>
      <c r="AG66" s="317"/>
      <c r="AH66" s="318"/>
      <c r="AI66" s="319"/>
      <c r="AJ66" s="319"/>
      <c r="AK66" s="319"/>
      <c r="AL66" s="319"/>
      <c r="AM66" s="319"/>
      <c r="AN66" s="319"/>
      <c r="AO66" s="319"/>
      <c r="AP66" s="319"/>
      <c r="AQ66" s="319"/>
      <c r="AR66" s="301"/>
      <c r="AS66" s="302"/>
      <c r="AT66" s="302"/>
      <c r="AU66" s="302"/>
      <c r="AV66" s="302"/>
      <c r="AW66" s="302"/>
      <c r="AX66" s="302"/>
      <c r="AY66" s="303"/>
      <c r="AZ66" s="301"/>
      <c r="BA66" s="302"/>
      <c r="BB66" s="302"/>
      <c r="BC66" s="302"/>
      <c r="BD66" s="302"/>
      <c r="BE66" s="302"/>
      <c r="BF66" s="302"/>
      <c r="BG66" s="303"/>
      <c r="BH66" s="301"/>
      <c r="BI66" s="302"/>
      <c r="BJ66" s="302"/>
      <c r="BK66" s="302"/>
      <c r="BL66" s="302"/>
      <c r="BM66" s="302"/>
      <c r="BN66" s="302"/>
      <c r="BO66" s="303"/>
      <c r="BP66" s="301"/>
      <c r="BQ66" s="302"/>
      <c r="BR66" s="302"/>
      <c r="BS66" s="302"/>
      <c r="BT66" s="302"/>
      <c r="BU66" s="302"/>
      <c r="BV66" s="302"/>
      <c r="BW66" s="303"/>
      <c r="BX66" s="301"/>
      <c r="BY66" s="302"/>
      <c r="BZ66" s="302"/>
      <c r="CA66" s="302"/>
      <c r="CB66" s="302"/>
      <c r="CC66" s="302"/>
      <c r="CD66" s="302"/>
      <c r="CE66" s="303"/>
      <c r="CF66" s="301"/>
      <c r="CG66" s="302"/>
      <c r="CH66" s="302"/>
      <c r="CI66" s="302"/>
      <c r="CJ66" s="302"/>
      <c r="CK66" s="302"/>
      <c r="CL66" s="302"/>
      <c r="CM66" s="304"/>
      <c r="CN66" s="61"/>
      <c r="CO66" s="61"/>
    </row>
    <row r="67" spans="92:93" s="10" customFormat="1" ht="12.75">
      <c r="CN67" s="61"/>
      <c r="CO67" s="61"/>
    </row>
    <row r="68" spans="1:93" s="10" customFormat="1" ht="15">
      <c r="A68" s="84" t="s">
        <v>757</v>
      </c>
      <c r="B68" s="84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299"/>
      <c r="AL68" s="299"/>
      <c r="AM68" s="299"/>
      <c r="AN68" s="299"/>
      <c r="AO68" s="299"/>
      <c r="AP68" s="299"/>
      <c r="AQ68" s="299"/>
      <c r="AR68" s="299"/>
      <c r="AS68" s="299"/>
      <c r="AT68" s="299"/>
      <c r="AU68" s="299"/>
      <c r="AV68" s="299"/>
      <c r="AW68" s="299"/>
      <c r="AX68" s="299"/>
      <c r="AY68" s="299"/>
      <c r="AZ68" s="299"/>
      <c r="BA68" s="299"/>
      <c r="BB68" s="299"/>
      <c r="BC68" s="299"/>
      <c r="BD68" s="299"/>
      <c r="BE68" s="299"/>
      <c r="BF68" s="85"/>
      <c r="BG68" s="85"/>
      <c r="BH68" s="305" t="s">
        <v>758</v>
      </c>
      <c r="BI68" s="305"/>
      <c r="BJ68" s="305"/>
      <c r="BK68" s="305"/>
      <c r="BL68" s="305"/>
      <c r="BM68" s="305"/>
      <c r="BN68" s="305"/>
      <c r="BO68" s="305"/>
      <c r="BP68" s="305"/>
      <c r="BQ68" s="305"/>
      <c r="BR68" s="305"/>
      <c r="BS68" s="305"/>
      <c r="BT68" s="305"/>
      <c r="BU68" s="305"/>
      <c r="BV68" s="305"/>
      <c r="BW68" s="305"/>
      <c r="BX68" s="305"/>
      <c r="BY68" s="305"/>
      <c r="BZ68" s="305"/>
      <c r="CA68" s="305"/>
      <c r="CB68" s="305"/>
      <c r="CC68" s="305"/>
      <c r="CD68" s="305"/>
      <c r="CE68" s="305"/>
      <c r="CF68" s="305"/>
      <c r="CG68" s="305"/>
      <c r="CH68" s="305"/>
      <c r="CI68" s="305"/>
      <c r="CJ68" s="305"/>
      <c r="CK68" s="305"/>
      <c r="CL68" s="305"/>
      <c r="CM68" s="305"/>
      <c r="CN68" s="61"/>
      <c r="CO68" s="61"/>
    </row>
    <row r="69" spans="1:93" s="10" customFormat="1" ht="12.75">
      <c r="A69" s="86"/>
      <c r="B69" s="86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291" t="s">
        <v>86</v>
      </c>
      <c r="AL69" s="291"/>
      <c r="AM69" s="291"/>
      <c r="AN69" s="291"/>
      <c r="AO69" s="291"/>
      <c r="AP69" s="291"/>
      <c r="AQ69" s="291"/>
      <c r="AR69" s="291"/>
      <c r="AS69" s="291"/>
      <c r="AT69" s="291"/>
      <c r="AU69" s="291"/>
      <c r="AV69" s="291"/>
      <c r="AW69" s="291"/>
      <c r="AX69" s="291"/>
      <c r="AY69" s="291"/>
      <c r="AZ69" s="291"/>
      <c r="BA69" s="291"/>
      <c r="BB69" s="291"/>
      <c r="BC69" s="291"/>
      <c r="BD69" s="291"/>
      <c r="BE69" s="291"/>
      <c r="BF69" s="87"/>
      <c r="BG69" s="87"/>
      <c r="BH69" s="291" t="s">
        <v>87</v>
      </c>
      <c r="BI69" s="291"/>
      <c r="BJ69" s="291"/>
      <c r="BK69" s="291"/>
      <c r="BL69" s="291"/>
      <c r="BM69" s="291"/>
      <c r="BN69" s="291"/>
      <c r="BO69" s="291"/>
      <c r="BP69" s="291"/>
      <c r="BQ69" s="291"/>
      <c r="BR69" s="291"/>
      <c r="BS69" s="291"/>
      <c r="BT69" s="291"/>
      <c r="BU69" s="291"/>
      <c r="BV69" s="291"/>
      <c r="BW69" s="291"/>
      <c r="BX69" s="291"/>
      <c r="BY69" s="291"/>
      <c r="BZ69" s="291"/>
      <c r="CA69" s="291"/>
      <c r="CB69" s="291"/>
      <c r="CC69" s="291"/>
      <c r="CD69" s="291"/>
      <c r="CE69" s="291"/>
      <c r="CF69" s="291"/>
      <c r="CG69" s="291"/>
      <c r="CH69" s="291"/>
      <c r="CI69" s="291"/>
      <c r="CJ69" s="291"/>
      <c r="CK69" s="291"/>
      <c r="CN69" s="61"/>
      <c r="CO69" s="61"/>
    </row>
    <row r="70" spans="1:93" s="10" customFormat="1" ht="15">
      <c r="A70" s="84"/>
      <c r="B70" s="84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5"/>
      <c r="BG70" s="85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N70" s="61"/>
      <c r="CO70" s="61"/>
    </row>
    <row r="71" spans="1:93" s="10" customFormat="1" ht="15">
      <c r="A71" s="84" t="s">
        <v>261</v>
      </c>
      <c r="B71" s="84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299"/>
      <c r="AL71" s="299"/>
      <c r="AM71" s="299"/>
      <c r="AN71" s="299"/>
      <c r="AO71" s="299"/>
      <c r="AP71" s="299"/>
      <c r="AQ71" s="299"/>
      <c r="AR71" s="299"/>
      <c r="AS71" s="299"/>
      <c r="AT71" s="299"/>
      <c r="AU71" s="299"/>
      <c r="AV71" s="299"/>
      <c r="AW71" s="299"/>
      <c r="AX71" s="299"/>
      <c r="AY71" s="299"/>
      <c r="AZ71" s="299"/>
      <c r="BA71" s="299"/>
      <c r="BB71" s="299"/>
      <c r="BC71" s="299"/>
      <c r="BD71" s="299"/>
      <c r="BE71" s="299"/>
      <c r="BF71" s="85"/>
      <c r="BG71" s="85"/>
      <c r="BH71" s="299" t="s">
        <v>262</v>
      </c>
      <c r="BI71" s="299"/>
      <c r="BJ71" s="299"/>
      <c r="BK71" s="299"/>
      <c r="BL71" s="299"/>
      <c r="BM71" s="299"/>
      <c r="BN71" s="299"/>
      <c r="BO71" s="299"/>
      <c r="BP71" s="299"/>
      <c r="BQ71" s="299"/>
      <c r="BR71" s="299"/>
      <c r="BS71" s="299"/>
      <c r="BT71" s="299"/>
      <c r="BU71" s="299"/>
      <c r="BV71" s="299"/>
      <c r="BW71" s="299"/>
      <c r="BX71" s="299"/>
      <c r="BY71" s="299"/>
      <c r="BZ71" s="299"/>
      <c r="CA71" s="299"/>
      <c r="CB71" s="299"/>
      <c r="CC71" s="299"/>
      <c r="CD71" s="299"/>
      <c r="CE71" s="299"/>
      <c r="CF71" s="299"/>
      <c r="CG71" s="299"/>
      <c r="CH71" s="299"/>
      <c r="CI71" s="299"/>
      <c r="CJ71" s="299"/>
      <c r="CK71" s="299"/>
      <c r="CN71" s="61"/>
      <c r="CO71" s="61"/>
    </row>
    <row r="72" spans="1:93" s="10" customFormat="1" ht="12.75">
      <c r="A72" s="86"/>
      <c r="B72" s="86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291" t="s">
        <v>86</v>
      </c>
      <c r="AL72" s="291"/>
      <c r="AM72" s="291"/>
      <c r="AN72" s="291"/>
      <c r="AO72" s="291"/>
      <c r="AP72" s="291"/>
      <c r="AQ72" s="291"/>
      <c r="AR72" s="291"/>
      <c r="AS72" s="291"/>
      <c r="AT72" s="291"/>
      <c r="AU72" s="291"/>
      <c r="AV72" s="291"/>
      <c r="AW72" s="291"/>
      <c r="AX72" s="291"/>
      <c r="AY72" s="291"/>
      <c r="AZ72" s="291"/>
      <c r="BA72" s="291"/>
      <c r="BB72" s="291"/>
      <c r="BC72" s="291"/>
      <c r="BD72" s="291"/>
      <c r="BE72" s="291"/>
      <c r="BF72" s="87"/>
      <c r="BG72" s="87"/>
      <c r="BH72" s="291" t="s">
        <v>87</v>
      </c>
      <c r="BI72" s="291"/>
      <c r="BJ72" s="291"/>
      <c r="BK72" s="291"/>
      <c r="BL72" s="291"/>
      <c r="BM72" s="291"/>
      <c r="BN72" s="291"/>
      <c r="BO72" s="291"/>
      <c r="BP72" s="291"/>
      <c r="BQ72" s="291"/>
      <c r="BR72" s="291"/>
      <c r="BS72" s="291"/>
      <c r="BT72" s="291"/>
      <c r="BU72" s="291"/>
      <c r="BV72" s="291"/>
      <c r="BW72" s="291"/>
      <c r="BX72" s="291"/>
      <c r="BY72" s="291"/>
      <c r="BZ72" s="291"/>
      <c r="CA72" s="291"/>
      <c r="CB72" s="291"/>
      <c r="CC72" s="291"/>
      <c r="CD72" s="291"/>
      <c r="CE72" s="291"/>
      <c r="CF72" s="291"/>
      <c r="CG72" s="291"/>
      <c r="CH72" s="291"/>
      <c r="CI72" s="291"/>
      <c r="CJ72" s="291"/>
      <c r="CK72" s="291"/>
      <c r="CN72" s="61"/>
      <c r="CO72" s="61"/>
    </row>
    <row r="73" spans="1:93" s="10" customFormat="1" ht="15">
      <c r="A73" s="84"/>
      <c r="B73" s="84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5"/>
      <c r="BG73" s="85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N73" s="61"/>
      <c r="CO73" s="61"/>
    </row>
    <row r="74" spans="1:93" s="10" customFormat="1" ht="15">
      <c r="A74" s="84" t="s">
        <v>263</v>
      </c>
      <c r="B74" s="84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299"/>
      <c r="AL74" s="299"/>
      <c r="AM74" s="299"/>
      <c r="AN74" s="299"/>
      <c r="AO74" s="299"/>
      <c r="AP74" s="299"/>
      <c r="AQ74" s="299"/>
      <c r="AR74" s="299"/>
      <c r="AS74" s="299"/>
      <c r="AT74" s="299"/>
      <c r="AU74" s="299"/>
      <c r="AV74" s="299"/>
      <c r="AW74" s="299"/>
      <c r="AX74" s="299"/>
      <c r="AY74" s="299"/>
      <c r="AZ74" s="299"/>
      <c r="BA74" s="299"/>
      <c r="BB74" s="299"/>
      <c r="BC74" s="299"/>
      <c r="BD74" s="299"/>
      <c r="BE74" s="299"/>
      <c r="BF74" s="85"/>
      <c r="BG74" s="85"/>
      <c r="BH74" s="299" t="s">
        <v>264</v>
      </c>
      <c r="BI74" s="299"/>
      <c r="BJ74" s="299"/>
      <c r="BK74" s="299"/>
      <c r="BL74" s="299"/>
      <c r="BM74" s="299"/>
      <c r="BN74" s="299"/>
      <c r="BO74" s="299"/>
      <c r="BP74" s="299"/>
      <c r="BQ74" s="299"/>
      <c r="BR74" s="299"/>
      <c r="BS74" s="299"/>
      <c r="BT74" s="299"/>
      <c r="BU74" s="299"/>
      <c r="BV74" s="299"/>
      <c r="BW74" s="299"/>
      <c r="BX74" s="299"/>
      <c r="BY74" s="299"/>
      <c r="BZ74" s="299"/>
      <c r="CA74" s="299"/>
      <c r="CB74" s="299"/>
      <c r="CC74" s="299"/>
      <c r="CD74" s="299"/>
      <c r="CE74" s="299"/>
      <c r="CF74" s="299"/>
      <c r="CG74" s="299"/>
      <c r="CH74" s="299"/>
      <c r="CI74" s="299"/>
      <c r="CJ74" s="299"/>
      <c r="CK74" s="299"/>
      <c r="CN74" s="61"/>
      <c r="CO74" s="61"/>
    </row>
    <row r="75" spans="1:93" s="10" customFormat="1" ht="15">
      <c r="A75" s="84"/>
      <c r="B75" s="84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291" t="s">
        <v>86</v>
      </c>
      <c r="AL75" s="291"/>
      <c r="AM75" s="291"/>
      <c r="AN75" s="291"/>
      <c r="AO75" s="291"/>
      <c r="AP75" s="291"/>
      <c r="AQ75" s="291"/>
      <c r="AR75" s="291"/>
      <c r="AS75" s="291"/>
      <c r="AT75" s="291"/>
      <c r="AU75" s="291"/>
      <c r="AV75" s="291"/>
      <c r="AW75" s="291"/>
      <c r="AX75" s="291"/>
      <c r="AY75" s="291"/>
      <c r="AZ75" s="291"/>
      <c r="BA75" s="291"/>
      <c r="BB75" s="291"/>
      <c r="BC75" s="291"/>
      <c r="BD75" s="291"/>
      <c r="BE75" s="291"/>
      <c r="BF75" s="87"/>
      <c r="BG75" s="87"/>
      <c r="BH75" s="291" t="s">
        <v>87</v>
      </c>
      <c r="BI75" s="291"/>
      <c r="BJ75" s="291"/>
      <c r="BK75" s="291"/>
      <c r="BL75" s="291"/>
      <c r="BM75" s="291"/>
      <c r="BN75" s="291"/>
      <c r="BO75" s="291"/>
      <c r="BP75" s="291"/>
      <c r="BQ75" s="291"/>
      <c r="BR75" s="291"/>
      <c r="BS75" s="291"/>
      <c r="BT75" s="291"/>
      <c r="BU75" s="291"/>
      <c r="BV75" s="291"/>
      <c r="BW75" s="291"/>
      <c r="BX75" s="291"/>
      <c r="BY75" s="291"/>
      <c r="BZ75" s="291"/>
      <c r="CA75" s="291"/>
      <c r="CB75" s="291"/>
      <c r="CC75" s="291"/>
      <c r="CD75" s="291"/>
      <c r="CE75" s="291"/>
      <c r="CF75" s="291"/>
      <c r="CG75" s="291"/>
      <c r="CH75" s="291"/>
      <c r="CI75" s="291"/>
      <c r="CJ75" s="291"/>
      <c r="CK75" s="291"/>
      <c r="CN75" s="61"/>
      <c r="CO75" s="61"/>
    </row>
    <row r="76" spans="1:93" s="10" customFormat="1" ht="15">
      <c r="A76" s="89" t="s">
        <v>265</v>
      </c>
      <c r="B76" s="89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300"/>
      <c r="AL76" s="300"/>
      <c r="AM76" s="300"/>
      <c r="AN76" s="300"/>
      <c r="AO76" s="300"/>
      <c r="AP76" s="300"/>
      <c r="AQ76" s="300"/>
      <c r="AR76" s="300"/>
      <c r="AS76" s="300"/>
      <c r="AT76" s="300"/>
      <c r="AU76" s="300"/>
      <c r="AV76" s="300"/>
      <c r="AW76" s="300"/>
      <c r="AX76" s="300"/>
      <c r="AY76" s="300"/>
      <c r="AZ76" s="300"/>
      <c r="BA76" s="300"/>
      <c r="BB76" s="300"/>
      <c r="BC76" s="300"/>
      <c r="BD76" s="300"/>
      <c r="BE76" s="300"/>
      <c r="BF76" s="90"/>
      <c r="BG76" s="90"/>
      <c r="BH76" s="299" t="s">
        <v>759</v>
      </c>
      <c r="BI76" s="299"/>
      <c r="BJ76" s="299"/>
      <c r="BK76" s="299"/>
      <c r="BL76" s="299"/>
      <c r="BM76" s="299"/>
      <c r="BN76" s="299"/>
      <c r="BO76" s="299"/>
      <c r="BP76" s="299"/>
      <c r="BQ76" s="299"/>
      <c r="BR76" s="299"/>
      <c r="BS76" s="299"/>
      <c r="BT76" s="299"/>
      <c r="BU76" s="299"/>
      <c r="BV76" s="299"/>
      <c r="BW76" s="299"/>
      <c r="BX76" s="299"/>
      <c r="BY76" s="299"/>
      <c r="BZ76" s="299"/>
      <c r="CA76" s="299"/>
      <c r="CB76" s="299"/>
      <c r="CC76" s="299"/>
      <c r="CD76" s="299"/>
      <c r="CE76" s="299"/>
      <c r="CF76" s="299"/>
      <c r="CG76" s="299"/>
      <c r="CH76" s="299"/>
      <c r="CI76" s="299"/>
      <c r="CJ76" s="299"/>
      <c r="CK76" s="299"/>
      <c r="CN76" s="61"/>
      <c r="CO76" s="61"/>
    </row>
    <row r="77" spans="1:93" s="10" customFormat="1" ht="12.75">
      <c r="A77" s="86"/>
      <c r="B77" s="86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291" t="s">
        <v>86</v>
      </c>
      <c r="AL77" s="291"/>
      <c r="AM77" s="291"/>
      <c r="AN77" s="291"/>
      <c r="AO77" s="291"/>
      <c r="AP77" s="291"/>
      <c r="AQ77" s="291"/>
      <c r="AR77" s="291"/>
      <c r="AS77" s="291"/>
      <c r="AT77" s="291"/>
      <c r="AU77" s="291"/>
      <c r="AV77" s="291"/>
      <c r="AW77" s="291"/>
      <c r="AX77" s="291"/>
      <c r="AY77" s="291"/>
      <c r="AZ77" s="291"/>
      <c r="BA77" s="291"/>
      <c r="BB77" s="291"/>
      <c r="BC77" s="291"/>
      <c r="BD77" s="291"/>
      <c r="BE77" s="291"/>
      <c r="BF77" s="87"/>
      <c r="BG77" s="87"/>
      <c r="BH77" s="291" t="s">
        <v>87</v>
      </c>
      <c r="BI77" s="291"/>
      <c r="BJ77" s="291"/>
      <c r="BK77" s="291"/>
      <c r="BL77" s="291"/>
      <c r="BM77" s="291"/>
      <c r="BN77" s="291"/>
      <c r="BO77" s="291"/>
      <c r="BP77" s="291"/>
      <c r="BQ77" s="291"/>
      <c r="BR77" s="291"/>
      <c r="BS77" s="291"/>
      <c r="BT77" s="291"/>
      <c r="BU77" s="291"/>
      <c r="BV77" s="291"/>
      <c r="BW77" s="291"/>
      <c r="BX77" s="291"/>
      <c r="BY77" s="291"/>
      <c r="BZ77" s="291"/>
      <c r="CA77" s="291"/>
      <c r="CB77" s="291"/>
      <c r="CC77" s="291"/>
      <c r="CD77" s="291"/>
      <c r="CE77" s="291"/>
      <c r="CF77" s="291"/>
      <c r="CG77" s="291"/>
      <c r="CH77" s="291"/>
      <c r="CI77" s="291"/>
      <c r="CJ77" s="291"/>
      <c r="CK77" s="291"/>
      <c r="CN77" s="61"/>
      <c r="CO77" s="61"/>
    </row>
    <row r="78" spans="1:93" s="10" customFormat="1" ht="12.75">
      <c r="A78" s="89" t="s">
        <v>266</v>
      </c>
      <c r="B78" s="89"/>
      <c r="C78" s="90"/>
      <c r="D78" s="90"/>
      <c r="E78" s="90"/>
      <c r="F78" s="90"/>
      <c r="G78" s="292" t="s">
        <v>269</v>
      </c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93"/>
      <c r="AB78" s="93"/>
      <c r="AC78" s="93"/>
      <c r="AD78" s="93"/>
      <c r="AE78" s="93"/>
      <c r="AF78" s="93"/>
      <c r="AG78" s="93"/>
      <c r="AH78" s="93"/>
      <c r="AI78" s="93"/>
      <c r="AJ78" s="94"/>
      <c r="AK78" s="94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61"/>
      <c r="CO78" s="61"/>
    </row>
    <row r="79" spans="1:93" s="10" customFormat="1" ht="12.75">
      <c r="A79" s="90"/>
      <c r="B79" s="91" t="s">
        <v>88</v>
      </c>
      <c r="C79" s="293" t="s">
        <v>267</v>
      </c>
      <c r="D79" s="293"/>
      <c r="E79" s="90" t="s">
        <v>88</v>
      </c>
      <c r="F79" s="92"/>
      <c r="G79" s="294" t="s">
        <v>123</v>
      </c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92"/>
      <c r="V79" s="295" t="s">
        <v>268</v>
      </c>
      <c r="W79" s="295"/>
      <c r="X79" s="296"/>
      <c r="Y79" s="296"/>
      <c r="Z79" s="92" t="s">
        <v>219</v>
      </c>
      <c r="AA79" s="95"/>
      <c r="AB79" s="297"/>
      <c r="AC79" s="297"/>
      <c r="AD79" s="297"/>
      <c r="AE79" s="297"/>
      <c r="AF79" s="298"/>
      <c r="AG79" s="298"/>
      <c r="AH79" s="298"/>
      <c r="AI79" s="298"/>
      <c r="AJ79" s="94"/>
      <c r="AK79" s="94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61"/>
      <c r="CO79" s="61"/>
    </row>
    <row r="80" spans="92:93" s="10" customFormat="1" ht="12.75">
      <c r="CN80" s="61"/>
      <c r="CO80" s="61"/>
    </row>
    <row r="81" spans="92:93" s="10" customFormat="1" ht="12.75">
      <c r="CN81" s="61"/>
      <c r="CO81" s="61"/>
    </row>
    <row r="82" spans="92:93" s="10" customFormat="1" ht="12.75">
      <c r="CN82" s="61"/>
      <c r="CO82" s="61"/>
    </row>
    <row r="83" spans="92:93" s="10" customFormat="1" ht="12.75">
      <c r="CN83" s="61"/>
      <c r="CO83" s="61"/>
    </row>
    <row r="84" spans="92:93" s="10" customFormat="1" ht="12.75">
      <c r="CN84" s="61"/>
      <c r="CO84" s="61"/>
    </row>
    <row r="85" spans="92:93" s="10" customFormat="1" ht="12.75">
      <c r="CN85" s="61"/>
      <c r="CO85" s="61"/>
    </row>
    <row r="86" spans="92:93" s="10" customFormat="1" ht="12.75">
      <c r="CN86" s="61"/>
      <c r="CO86" s="61"/>
    </row>
    <row r="87" spans="92:93" s="10" customFormat="1" ht="12.75">
      <c r="CN87" s="61"/>
      <c r="CO87" s="61"/>
    </row>
    <row r="88" spans="92:93" s="10" customFormat="1" ht="12.75">
      <c r="CN88" s="61"/>
      <c r="CO88" s="61"/>
    </row>
    <row r="89" spans="92:93" s="10" customFormat="1" ht="12.75">
      <c r="CN89" s="61"/>
      <c r="CO89" s="61"/>
    </row>
    <row r="90" spans="92:93" s="10" customFormat="1" ht="12.75">
      <c r="CN90" s="61"/>
      <c r="CO90" s="61"/>
    </row>
    <row r="91" spans="92:93" s="10" customFormat="1" ht="12.75">
      <c r="CN91" s="61"/>
      <c r="CO91" s="61"/>
    </row>
    <row r="92" spans="92:93" s="10" customFormat="1" ht="12.75">
      <c r="CN92" s="61"/>
      <c r="CO92" s="61"/>
    </row>
    <row r="93" spans="92:93" s="10" customFormat="1" ht="12.75">
      <c r="CN93" s="61"/>
      <c r="CO93" s="61"/>
    </row>
    <row r="94" spans="92:93" s="10" customFormat="1" ht="12.75">
      <c r="CN94" s="61"/>
      <c r="CO94" s="61"/>
    </row>
    <row r="95" spans="92:93" s="10" customFormat="1" ht="12.75">
      <c r="CN95" s="61"/>
      <c r="CO95" s="61"/>
    </row>
    <row r="96" spans="92:93" s="10" customFormat="1" ht="12.75">
      <c r="CN96" s="61"/>
      <c r="CO96" s="61"/>
    </row>
    <row r="97" spans="92:93" s="10" customFormat="1" ht="12.75">
      <c r="CN97" s="61"/>
      <c r="CO97" s="61"/>
    </row>
    <row r="98" spans="92:93" s="10" customFormat="1" ht="12.75">
      <c r="CN98" s="61"/>
      <c r="CO98" s="61"/>
    </row>
    <row r="99" spans="92:93" s="10" customFormat="1" ht="12.75">
      <c r="CN99" s="61"/>
      <c r="CO99" s="61"/>
    </row>
    <row r="100" spans="92:93" s="10" customFormat="1" ht="12.75">
      <c r="CN100" s="61"/>
      <c r="CO100" s="61"/>
    </row>
    <row r="101" spans="92:93" s="10" customFormat="1" ht="12.75">
      <c r="CN101" s="61"/>
      <c r="CO101" s="61"/>
    </row>
    <row r="102" spans="92:93" s="10" customFormat="1" ht="12.75">
      <c r="CN102" s="61"/>
      <c r="CO102" s="61"/>
    </row>
    <row r="103" spans="92:93" s="10" customFormat="1" ht="12.75">
      <c r="CN103" s="61"/>
      <c r="CO103" s="61"/>
    </row>
  </sheetData>
  <sheetProtection/>
  <mergeCells count="628">
    <mergeCell ref="CD1:CJ1"/>
    <mergeCell ref="A2:CM2"/>
    <mergeCell ref="A3:CM3"/>
    <mergeCell ref="A4:Q6"/>
    <mergeCell ref="R4:U6"/>
    <mergeCell ref="V4:AH6"/>
    <mergeCell ref="AI4:CM4"/>
    <mergeCell ref="AI5:AQ6"/>
    <mergeCell ref="AR5:CM5"/>
    <mergeCell ref="AR6:AY6"/>
    <mergeCell ref="AZ6:BG6"/>
    <mergeCell ref="BH6:BO6"/>
    <mergeCell ref="BP6:BW6"/>
    <mergeCell ref="BX6:CM6"/>
    <mergeCell ref="A7:Q7"/>
    <mergeCell ref="R7:U7"/>
    <mergeCell ref="V7:AH7"/>
    <mergeCell ref="AI7:AQ7"/>
    <mergeCell ref="AR7:AY7"/>
    <mergeCell ref="AZ7:BG7"/>
    <mergeCell ref="BH7:BO7"/>
    <mergeCell ref="BP7:BW7"/>
    <mergeCell ref="BX7:CE7"/>
    <mergeCell ref="CF7:CM7"/>
    <mergeCell ref="A8:Q8"/>
    <mergeCell ref="R8:U9"/>
    <mergeCell ref="V8:AH9"/>
    <mergeCell ref="AI8:AQ9"/>
    <mergeCell ref="AR8:AY9"/>
    <mergeCell ref="AZ8:BG9"/>
    <mergeCell ref="BH8:BO9"/>
    <mergeCell ref="BP8:BW9"/>
    <mergeCell ref="BX8:CE9"/>
    <mergeCell ref="CF8:CM9"/>
    <mergeCell ref="A9:Q9"/>
    <mergeCell ref="A10:Q10"/>
    <mergeCell ref="R10:U10"/>
    <mergeCell ref="V10:AH10"/>
    <mergeCell ref="AI10:AQ10"/>
    <mergeCell ref="AR10:AY10"/>
    <mergeCell ref="AZ10:BG10"/>
    <mergeCell ref="BH10:BO10"/>
    <mergeCell ref="BP10:BW10"/>
    <mergeCell ref="BX10:CE10"/>
    <mergeCell ref="CF10:CM10"/>
    <mergeCell ref="A11:Q11"/>
    <mergeCell ref="R11:U11"/>
    <mergeCell ref="V11:AH11"/>
    <mergeCell ref="AI11:AQ11"/>
    <mergeCell ref="AR11:AY11"/>
    <mergeCell ref="AZ11:BG11"/>
    <mergeCell ref="BH11:BO11"/>
    <mergeCell ref="BP11:BW11"/>
    <mergeCell ref="BX11:CE11"/>
    <mergeCell ref="CF11:CJ11"/>
    <mergeCell ref="A12:Q12"/>
    <mergeCell ref="R12:U12"/>
    <mergeCell ref="V12:AH12"/>
    <mergeCell ref="AI12:AQ12"/>
    <mergeCell ref="AR12:AY12"/>
    <mergeCell ref="AZ12:BG12"/>
    <mergeCell ref="BH12:BO12"/>
    <mergeCell ref="BP12:BW12"/>
    <mergeCell ref="BX12:CE12"/>
    <mergeCell ref="CF12:CJ12"/>
    <mergeCell ref="A13:Q13"/>
    <mergeCell ref="R13:U13"/>
    <mergeCell ref="V13:AH13"/>
    <mergeCell ref="AI13:AQ13"/>
    <mergeCell ref="AR13:AY13"/>
    <mergeCell ref="AZ13:BG13"/>
    <mergeCell ref="BH13:BO13"/>
    <mergeCell ref="BP13:BW13"/>
    <mergeCell ref="BX13:CE13"/>
    <mergeCell ref="CF13:CJ13"/>
    <mergeCell ref="A14:Q14"/>
    <mergeCell ref="R14:U14"/>
    <mergeCell ref="V14:AH14"/>
    <mergeCell ref="AI14:AQ14"/>
    <mergeCell ref="AR14:AY14"/>
    <mergeCell ref="AZ14:BG14"/>
    <mergeCell ref="BH14:BO14"/>
    <mergeCell ref="BP14:BW14"/>
    <mergeCell ref="BX14:CE14"/>
    <mergeCell ref="CF14:CJ14"/>
    <mergeCell ref="A15:Q15"/>
    <mergeCell ref="R15:U15"/>
    <mergeCell ref="V15:AH15"/>
    <mergeCell ref="AI15:AQ15"/>
    <mergeCell ref="AR15:AY15"/>
    <mergeCell ref="AZ15:BG15"/>
    <mergeCell ref="BH15:BO15"/>
    <mergeCell ref="BP15:BW15"/>
    <mergeCell ref="BX15:CE15"/>
    <mergeCell ref="CF15:CJ15"/>
    <mergeCell ref="A16:Q16"/>
    <mergeCell ref="R16:U16"/>
    <mergeCell ref="V16:AH16"/>
    <mergeCell ref="AI16:AQ16"/>
    <mergeCell ref="AR16:AY16"/>
    <mergeCell ref="AZ16:BG16"/>
    <mergeCell ref="BH16:BO16"/>
    <mergeCell ref="BP16:BW16"/>
    <mergeCell ref="BX16:CE16"/>
    <mergeCell ref="CF16:CJ16"/>
    <mergeCell ref="A17:Q17"/>
    <mergeCell ref="R17:U17"/>
    <mergeCell ref="V17:AH17"/>
    <mergeCell ref="AI17:AQ17"/>
    <mergeCell ref="AR17:AY17"/>
    <mergeCell ref="AZ17:BG17"/>
    <mergeCell ref="BH17:BO17"/>
    <mergeCell ref="BP17:BW17"/>
    <mergeCell ref="BX17:CE17"/>
    <mergeCell ref="CF17:CM17"/>
    <mergeCell ref="A18:Q18"/>
    <mergeCell ref="R18:U18"/>
    <mergeCell ref="V18:AH18"/>
    <mergeCell ref="AI18:AQ18"/>
    <mergeCell ref="AR18:AY18"/>
    <mergeCell ref="AZ18:BG18"/>
    <mergeCell ref="BH18:BO18"/>
    <mergeCell ref="BP18:BW18"/>
    <mergeCell ref="BX18:CE18"/>
    <mergeCell ref="CF18:CM18"/>
    <mergeCell ref="A19:Q19"/>
    <mergeCell ref="R19:U19"/>
    <mergeCell ref="V19:AH19"/>
    <mergeCell ref="AI19:AQ19"/>
    <mergeCell ref="AR19:AY19"/>
    <mergeCell ref="AZ19:BG19"/>
    <mergeCell ref="BH19:BO19"/>
    <mergeCell ref="BP19:BW19"/>
    <mergeCell ref="BX19:CE19"/>
    <mergeCell ref="CF19:CM19"/>
    <mergeCell ref="A20:Q20"/>
    <mergeCell ref="R20:U20"/>
    <mergeCell ref="V20:AH20"/>
    <mergeCell ref="AI20:AQ20"/>
    <mergeCell ref="AR20:AY20"/>
    <mergeCell ref="AZ20:BG20"/>
    <mergeCell ref="BH20:BO20"/>
    <mergeCell ref="BP20:BW20"/>
    <mergeCell ref="BX20:CE20"/>
    <mergeCell ref="CF20:CM20"/>
    <mergeCell ref="A21:Q21"/>
    <mergeCell ref="R21:U21"/>
    <mergeCell ref="V21:AH21"/>
    <mergeCell ref="AI21:AQ21"/>
    <mergeCell ref="AR21:AY21"/>
    <mergeCell ref="AZ21:BG21"/>
    <mergeCell ref="BH21:BO21"/>
    <mergeCell ref="BP21:BW21"/>
    <mergeCell ref="BX21:CE21"/>
    <mergeCell ref="CF21:CM21"/>
    <mergeCell ref="A22:Q22"/>
    <mergeCell ref="R22:U22"/>
    <mergeCell ref="V22:AH22"/>
    <mergeCell ref="AI22:AQ22"/>
    <mergeCell ref="AR22:AY22"/>
    <mergeCell ref="AZ22:BG22"/>
    <mergeCell ref="BH22:BO22"/>
    <mergeCell ref="BP22:BW22"/>
    <mergeCell ref="BX22:CE22"/>
    <mergeCell ref="CF22:CM22"/>
    <mergeCell ref="A23:Q23"/>
    <mergeCell ref="R23:U23"/>
    <mergeCell ref="V23:AH23"/>
    <mergeCell ref="AI23:AQ23"/>
    <mergeCell ref="AR23:AY23"/>
    <mergeCell ref="AZ23:BG23"/>
    <mergeCell ref="BH23:BO23"/>
    <mergeCell ref="BP23:BW23"/>
    <mergeCell ref="BX23:CE23"/>
    <mergeCell ref="CF23:CM23"/>
    <mergeCell ref="A24:Q24"/>
    <mergeCell ref="R24:U24"/>
    <mergeCell ref="V24:AH24"/>
    <mergeCell ref="AI24:AQ24"/>
    <mergeCell ref="AR24:AY24"/>
    <mergeCell ref="AZ24:BG24"/>
    <mergeCell ref="BH24:BO24"/>
    <mergeCell ref="BP24:BW24"/>
    <mergeCell ref="BX24:CE24"/>
    <mergeCell ref="CF24:CM24"/>
    <mergeCell ref="A25:Q25"/>
    <mergeCell ref="R25:U25"/>
    <mergeCell ref="V25:AH25"/>
    <mergeCell ref="AI25:AQ25"/>
    <mergeCell ref="AR25:AY25"/>
    <mergeCell ref="AZ25:BG25"/>
    <mergeCell ref="BH25:BO25"/>
    <mergeCell ref="BP25:BW25"/>
    <mergeCell ref="BX25:CE25"/>
    <mergeCell ref="CF25:CM25"/>
    <mergeCell ref="A26:Q26"/>
    <mergeCell ref="R26:U26"/>
    <mergeCell ref="V26:AH26"/>
    <mergeCell ref="AI26:AQ26"/>
    <mergeCell ref="AR26:AY26"/>
    <mergeCell ref="AZ26:BG26"/>
    <mergeCell ref="BH26:BO26"/>
    <mergeCell ref="BP26:BW26"/>
    <mergeCell ref="BX26:CE26"/>
    <mergeCell ref="CF26:CM26"/>
    <mergeCell ref="A27:Q27"/>
    <mergeCell ref="R27:U27"/>
    <mergeCell ref="V27:AH27"/>
    <mergeCell ref="AI27:AQ27"/>
    <mergeCell ref="AR27:AY27"/>
    <mergeCell ref="AZ27:BG27"/>
    <mergeCell ref="BH27:BO27"/>
    <mergeCell ref="BP27:BW27"/>
    <mergeCell ref="BX27:CE27"/>
    <mergeCell ref="CF27:CM27"/>
    <mergeCell ref="A28:Q28"/>
    <mergeCell ref="R28:U28"/>
    <mergeCell ref="V28:AH28"/>
    <mergeCell ref="AI28:AQ28"/>
    <mergeCell ref="AR28:AY28"/>
    <mergeCell ref="AZ28:BG28"/>
    <mergeCell ref="BH28:BO28"/>
    <mergeCell ref="BP28:BW28"/>
    <mergeCell ref="BX28:CE28"/>
    <mergeCell ref="CF28:CM28"/>
    <mergeCell ref="A29:Q29"/>
    <mergeCell ref="R29:U29"/>
    <mergeCell ref="V29:AH29"/>
    <mergeCell ref="AI29:AQ29"/>
    <mergeCell ref="AR29:AY29"/>
    <mergeCell ref="AZ29:BG29"/>
    <mergeCell ref="BH29:BO29"/>
    <mergeCell ref="BP29:BW29"/>
    <mergeCell ref="BX29:CE29"/>
    <mergeCell ref="CF29:CM29"/>
    <mergeCell ref="A30:Q30"/>
    <mergeCell ref="R30:U30"/>
    <mergeCell ref="V30:AH30"/>
    <mergeCell ref="AI30:AQ30"/>
    <mergeCell ref="AR30:AY30"/>
    <mergeCell ref="AZ30:BG30"/>
    <mergeCell ref="BH30:BO30"/>
    <mergeCell ref="BP30:BW30"/>
    <mergeCell ref="BX30:CE30"/>
    <mergeCell ref="CF30:CM30"/>
    <mergeCell ref="A31:Q31"/>
    <mergeCell ref="R31:U31"/>
    <mergeCell ref="V31:AH31"/>
    <mergeCell ref="AI31:AQ31"/>
    <mergeCell ref="AR31:AY31"/>
    <mergeCell ref="AZ31:BG31"/>
    <mergeCell ref="BH31:BO31"/>
    <mergeCell ref="BP31:BW31"/>
    <mergeCell ref="BX31:CE31"/>
    <mergeCell ref="CF31:CM31"/>
    <mergeCell ref="A32:Q32"/>
    <mergeCell ref="R32:U32"/>
    <mergeCell ref="V32:AH32"/>
    <mergeCell ref="AI32:AQ32"/>
    <mergeCell ref="AR32:AY32"/>
    <mergeCell ref="AZ32:BG32"/>
    <mergeCell ref="BH32:BO32"/>
    <mergeCell ref="BP32:BW32"/>
    <mergeCell ref="BX32:CE32"/>
    <mergeCell ref="CF32:CM32"/>
    <mergeCell ref="A33:Q33"/>
    <mergeCell ref="R33:U33"/>
    <mergeCell ref="V33:AH33"/>
    <mergeCell ref="AI33:AQ33"/>
    <mergeCell ref="AR33:AY33"/>
    <mergeCell ref="AZ33:BG33"/>
    <mergeCell ref="BH33:BO33"/>
    <mergeCell ref="BP33:BW33"/>
    <mergeCell ref="BX33:CE33"/>
    <mergeCell ref="CF33:CM33"/>
    <mergeCell ref="A34:Q34"/>
    <mergeCell ref="R34:U34"/>
    <mergeCell ref="V34:AH34"/>
    <mergeCell ref="AI34:AQ34"/>
    <mergeCell ref="AR34:AY34"/>
    <mergeCell ref="AZ34:BG34"/>
    <mergeCell ref="BH34:BO34"/>
    <mergeCell ref="BP34:BW34"/>
    <mergeCell ref="BX34:CE34"/>
    <mergeCell ref="CF34:CM34"/>
    <mergeCell ref="A35:Q35"/>
    <mergeCell ref="R35:U35"/>
    <mergeCell ref="V35:AH35"/>
    <mergeCell ref="AI35:AQ35"/>
    <mergeCell ref="AR35:AY35"/>
    <mergeCell ref="AZ35:BG35"/>
    <mergeCell ref="BH35:BO35"/>
    <mergeCell ref="BP35:BW35"/>
    <mergeCell ref="BX35:CE35"/>
    <mergeCell ref="CF35:CM35"/>
    <mergeCell ref="A36:Q36"/>
    <mergeCell ref="R36:U36"/>
    <mergeCell ref="V36:AH36"/>
    <mergeCell ref="AI36:AQ36"/>
    <mergeCell ref="AR36:AY36"/>
    <mergeCell ref="AZ36:BG36"/>
    <mergeCell ref="BH36:BO36"/>
    <mergeCell ref="BP36:BW36"/>
    <mergeCell ref="BX36:CE36"/>
    <mergeCell ref="CF36:CM36"/>
    <mergeCell ref="A37:Q37"/>
    <mergeCell ref="R37:U37"/>
    <mergeCell ref="V37:AH37"/>
    <mergeCell ref="AI37:AQ37"/>
    <mergeCell ref="AR37:AY37"/>
    <mergeCell ref="AZ37:BG37"/>
    <mergeCell ref="BH37:BO37"/>
    <mergeCell ref="BP37:BW37"/>
    <mergeCell ref="BX37:CE37"/>
    <mergeCell ref="CF37:CM37"/>
    <mergeCell ref="A38:Q38"/>
    <mergeCell ref="R38:U38"/>
    <mergeCell ref="V38:AH38"/>
    <mergeCell ref="AI38:AQ38"/>
    <mergeCell ref="AR38:AY38"/>
    <mergeCell ref="AZ38:BG38"/>
    <mergeCell ref="BH38:BO38"/>
    <mergeCell ref="BP38:BW38"/>
    <mergeCell ref="BX38:CE38"/>
    <mergeCell ref="CF38:CM38"/>
    <mergeCell ref="A39:Q39"/>
    <mergeCell ref="R39:U39"/>
    <mergeCell ref="V39:AH39"/>
    <mergeCell ref="AI39:AQ39"/>
    <mergeCell ref="AR39:AY39"/>
    <mergeCell ref="AZ39:BG39"/>
    <mergeCell ref="BH39:BO39"/>
    <mergeCell ref="BP39:BW39"/>
    <mergeCell ref="BX39:CE39"/>
    <mergeCell ref="CF39:CM39"/>
    <mergeCell ref="A40:Q40"/>
    <mergeCell ref="R40:U40"/>
    <mergeCell ref="V40:AH40"/>
    <mergeCell ref="AI40:AQ40"/>
    <mergeCell ref="AR40:AY40"/>
    <mergeCell ref="AZ40:BG40"/>
    <mergeCell ref="BH40:BO40"/>
    <mergeCell ref="BP40:BW40"/>
    <mergeCell ref="BX40:CE40"/>
    <mergeCell ref="CF40:CM40"/>
    <mergeCell ref="A41:Q41"/>
    <mergeCell ref="R41:U41"/>
    <mergeCell ref="V41:AH41"/>
    <mergeCell ref="AI41:AQ41"/>
    <mergeCell ref="AR41:AY41"/>
    <mergeCell ref="AZ41:BG41"/>
    <mergeCell ref="BH41:BO41"/>
    <mergeCell ref="BP41:BW41"/>
    <mergeCell ref="BX41:CE41"/>
    <mergeCell ref="CF41:CJ41"/>
    <mergeCell ref="A42:Q42"/>
    <mergeCell ref="R42:U42"/>
    <mergeCell ref="V42:AH42"/>
    <mergeCell ref="AI42:AQ42"/>
    <mergeCell ref="AR42:AY42"/>
    <mergeCell ref="AZ42:BG42"/>
    <mergeCell ref="BH42:BO42"/>
    <mergeCell ref="BP42:BW42"/>
    <mergeCell ref="BX42:CE42"/>
    <mergeCell ref="CF42:CJ42"/>
    <mergeCell ref="A43:Q43"/>
    <mergeCell ref="R43:U43"/>
    <mergeCell ref="V43:AH43"/>
    <mergeCell ref="AI43:AQ43"/>
    <mergeCell ref="AR43:AY43"/>
    <mergeCell ref="AZ43:BG43"/>
    <mergeCell ref="BH43:BO43"/>
    <mergeCell ref="BP43:BW43"/>
    <mergeCell ref="BX43:CE43"/>
    <mergeCell ref="CF43:CJ43"/>
    <mergeCell ref="A44:Q44"/>
    <mergeCell ref="R44:U44"/>
    <mergeCell ref="V44:AH44"/>
    <mergeCell ref="AI44:AQ44"/>
    <mergeCell ref="AR44:AY44"/>
    <mergeCell ref="AZ44:BG44"/>
    <mergeCell ref="BH44:BO44"/>
    <mergeCell ref="BP44:BW44"/>
    <mergeCell ref="BX44:CE44"/>
    <mergeCell ref="CF44:CM44"/>
    <mergeCell ref="A45:Q45"/>
    <mergeCell ref="R45:U45"/>
    <mergeCell ref="V45:AH45"/>
    <mergeCell ref="AI45:AQ45"/>
    <mergeCell ref="AR45:AY45"/>
    <mergeCell ref="AZ45:BG45"/>
    <mergeCell ref="BH45:BO45"/>
    <mergeCell ref="BP45:BW45"/>
    <mergeCell ref="BX45:CE45"/>
    <mergeCell ref="CF45:CM45"/>
    <mergeCell ref="A46:Q46"/>
    <mergeCell ref="R46:U46"/>
    <mergeCell ref="V46:AH46"/>
    <mergeCell ref="AI46:AQ46"/>
    <mergeCell ref="AR46:AY46"/>
    <mergeCell ref="AZ46:BG46"/>
    <mergeCell ref="BH46:BO46"/>
    <mergeCell ref="BP46:BW46"/>
    <mergeCell ref="BX46:CE46"/>
    <mergeCell ref="CF46:CM46"/>
    <mergeCell ref="A47:Q47"/>
    <mergeCell ref="R47:U47"/>
    <mergeCell ref="V47:AH47"/>
    <mergeCell ref="AI47:AQ47"/>
    <mergeCell ref="AR47:AY47"/>
    <mergeCell ref="AZ47:BG47"/>
    <mergeCell ref="BH47:BO47"/>
    <mergeCell ref="BP47:BW47"/>
    <mergeCell ref="BX47:CE47"/>
    <mergeCell ref="CF47:CM47"/>
    <mergeCell ref="A48:Q48"/>
    <mergeCell ref="R48:U48"/>
    <mergeCell ref="V48:AH48"/>
    <mergeCell ref="AI48:AQ48"/>
    <mergeCell ref="AR48:AY48"/>
    <mergeCell ref="AZ48:BG48"/>
    <mergeCell ref="BH48:BO48"/>
    <mergeCell ref="BP48:BW48"/>
    <mergeCell ref="BX48:CE48"/>
    <mergeCell ref="CF48:CM48"/>
    <mergeCell ref="A49:Q49"/>
    <mergeCell ref="R49:U49"/>
    <mergeCell ref="V49:AH49"/>
    <mergeCell ref="AI49:AQ49"/>
    <mergeCell ref="AR49:AY49"/>
    <mergeCell ref="AZ49:BG49"/>
    <mergeCell ref="BH49:BO49"/>
    <mergeCell ref="BP49:BW49"/>
    <mergeCell ref="BX49:CE49"/>
    <mergeCell ref="CF49:CM49"/>
    <mergeCell ref="A50:Q50"/>
    <mergeCell ref="R50:U50"/>
    <mergeCell ref="V50:AH50"/>
    <mergeCell ref="AI50:AQ50"/>
    <mergeCell ref="AR50:AY50"/>
    <mergeCell ref="AZ50:BG50"/>
    <mergeCell ref="BH50:BO50"/>
    <mergeCell ref="BP50:BW50"/>
    <mergeCell ref="BX50:CE50"/>
    <mergeCell ref="CF50:CM50"/>
    <mergeCell ref="A51:Q51"/>
    <mergeCell ref="R51:U51"/>
    <mergeCell ref="V51:AH51"/>
    <mergeCell ref="AI51:AQ51"/>
    <mergeCell ref="AR51:AY51"/>
    <mergeCell ref="AZ51:BG51"/>
    <mergeCell ref="BH51:BO51"/>
    <mergeCell ref="BP51:BW51"/>
    <mergeCell ref="BX51:CE51"/>
    <mergeCell ref="CF51:CM51"/>
    <mergeCell ref="A52:Q52"/>
    <mergeCell ref="R52:U52"/>
    <mergeCell ref="V52:AH52"/>
    <mergeCell ref="AI52:AQ52"/>
    <mergeCell ref="AR52:AY52"/>
    <mergeCell ref="AZ52:BG52"/>
    <mergeCell ref="BH52:BO52"/>
    <mergeCell ref="BP52:BW52"/>
    <mergeCell ref="BX52:CE52"/>
    <mergeCell ref="CF52:CM52"/>
    <mergeCell ref="A53:Q53"/>
    <mergeCell ref="R53:U53"/>
    <mergeCell ref="V53:AH53"/>
    <mergeCell ref="AI53:AQ53"/>
    <mergeCell ref="AR53:AY53"/>
    <mergeCell ref="AZ53:BG53"/>
    <mergeCell ref="BH53:BO53"/>
    <mergeCell ref="BP53:BW53"/>
    <mergeCell ref="BX53:CE53"/>
    <mergeCell ref="CF53:CM53"/>
    <mergeCell ref="A54:Q54"/>
    <mergeCell ref="R54:U54"/>
    <mergeCell ref="V54:AH54"/>
    <mergeCell ref="AI54:AQ54"/>
    <mergeCell ref="AR54:AY54"/>
    <mergeCell ref="AZ54:BG54"/>
    <mergeCell ref="BH54:BO54"/>
    <mergeCell ref="BP54:BW54"/>
    <mergeCell ref="BX54:CE54"/>
    <mergeCell ref="CF54:CM54"/>
    <mergeCell ref="A55:Q55"/>
    <mergeCell ref="R55:U55"/>
    <mergeCell ref="V55:AH55"/>
    <mergeCell ref="AI55:AQ55"/>
    <mergeCell ref="AR55:AY55"/>
    <mergeCell ref="AZ55:BG55"/>
    <mergeCell ref="BH55:BO55"/>
    <mergeCell ref="BP55:BW55"/>
    <mergeCell ref="BX55:CE55"/>
    <mergeCell ref="CF55:CM55"/>
    <mergeCell ref="A56:Q56"/>
    <mergeCell ref="R56:U56"/>
    <mergeCell ref="V56:AH56"/>
    <mergeCell ref="AI56:AQ56"/>
    <mergeCell ref="AR56:AY56"/>
    <mergeCell ref="AZ56:BG56"/>
    <mergeCell ref="BH56:BO56"/>
    <mergeCell ref="BP56:BW56"/>
    <mergeCell ref="BX56:CE56"/>
    <mergeCell ref="CF56:CM56"/>
    <mergeCell ref="A57:Q57"/>
    <mergeCell ref="R57:U57"/>
    <mergeCell ref="V57:AH57"/>
    <mergeCell ref="AI57:AQ57"/>
    <mergeCell ref="AR57:AY57"/>
    <mergeCell ref="AZ57:BG57"/>
    <mergeCell ref="BH57:BO57"/>
    <mergeCell ref="BP57:BW57"/>
    <mergeCell ref="BX57:CE57"/>
    <mergeCell ref="CF57:CM57"/>
    <mergeCell ref="A58:Q58"/>
    <mergeCell ref="R58:U58"/>
    <mergeCell ref="V58:AH58"/>
    <mergeCell ref="AI58:AQ58"/>
    <mergeCell ref="AR58:AY58"/>
    <mergeCell ref="AZ58:BG58"/>
    <mergeCell ref="BH58:BO58"/>
    <mergeCell ref="BP58:BW58"/>
    <mergeCell ref="BX58:CE58"/>
    <mergeCell ref="CF58:CM58"/>
    <mergeCell ref="A59:Q59"/>
    <mergeCell ref="R59:U59"/>
    <mergeCell ref="V59:AH59"/>
    <mergeCell ref="AI59:AQ59"/>
    <mergeCell ref="AR59:AY59"/>
    <mergeCell ref="AZ59:BG59"/>
    <mergeCell ref="BH59:BO59"/>
    <mergeCell ref="BP59:BW59"/>
    <mergeCell ref="BX59:CE59"/>
    <mergeCell ref="CF59:CM59"/>
    <mergeCell ref="A60:Q60"/>
    <mergeCell ref="R60:U60"/>
    <mergeCell ref="V60:AH60"/>
    <mergeCell ref="AI60:AQ60"/>
    <mergeCell ref="AR60:AY60"/>
    <mergeCell ref="AZ60:BG60"/>
    <mergeCell ref="BH60:BO60"/>
    <mergeCell ref="BP60:BW60"/>
    <mergeCell ref="BX60:CE60"/>
    <mergeCell ref="CF60:CM60"/>
    <mergeCell ref="A61:Q61"/>
    <mergeCell ref="R61:U61"/>
    <mergeCell ref="V61:AH61"/>
    <mergeCell ref="AI61:AQ61"/>
    <mergeCell ref="AR61:AY61"/>
    <mergeCell ref="AZ61:BG61"/>
    <mergeCell ref="BH61:BO61"/>
    <mergeCell ref="BP61:BW61"/>
    <mergeCell ref="BX61:CE61"/>
    <mergeCell ref="CF61:CM61"/>
    <mergeCell ref="A62:Q62"/>
    <mergeCell ref="R62:U62"/>
    <mergeCell ref="V62:AH62"/>
    <mergeCell ref="AI62:AQ62"/>
    <mergeCell ref="AR62:AY62"/>
    <mergeCell ref="AZ62:BG62"/>
    <mergeCell ref="BH62:BO62"/>
    <mergeCell ref="BP62:BW62"/>
    <mergeCell ref="BX62:CE62"/>
    <mergeCell ref="CF62:CJ62"/>
    <mergeCell ref="A63:Q63"/>
    <mergeCell ref="R63:U63"/>
    <mergeCell ref="V63:AH63"/>
    <mergeCell ref="AI63:AQ63"/>
    <mergeCell ref="AR63:AY63"/>
    <mergeCell ref="AZ63:BG63"/>
    <mergeCell ref="BH63:BO63"/>
    <mergeCell ref="BP63:BW63"/>
    <mergeCell ref="BX63:CE63"/>
    <mergeCell ref="CF63:CJ63"/>
    <mergeCell ref="A64:Q64"/>
    <mergeCell ref="R64:U64"/>
    <mergeCell ref="V64:AH64"/>
    <mergeCell ref="AI64:AQ64"/>
    <mergeCell ref="AR64:AY64"/>
    <mergeCell ref="AZ64:BG64"/>
    <mergeCell ref="BH64:BO64"/>
    <mergeCell ref="BP64:BW64"/>
    <mergeCell ref="BX64:CE64"/>
    <mergeCell ref="CF64:CJ64"/>
    <mergeCell ref="A65:Q65"/>
    <mergeCell ref="R65:U65"/>
    <mergeCell ref="V65:AH65"/>
    <mergeCell ref="AI65:AQ65"/>
    <mergeCell ref="AR65:AY65"/>
    <mergeCell ref="AZ65:BG65"/>
    <mergeCell ref="BH65:BO65"/>
    <mergeCell ref="BP65:BW65"/>
    <mergeCell ref="BX65:CE65"/>
    <mergeCell ref="CF65:CM65"/>
    <mergeCell ref="A66:Q66"/>
    <mergeCell ref="R66:U66"/>
    <mergeCell ref="V66:AH66"/>
    <mergeCell ref="AI66:AQ66"/>
    <mergeCell ref="AR66:AY66"/>
    <mergeCell ref="AZ66:BG66"/>
    <mergeCell ref="BH66:BO66"/>
    <mergeCell ref="BP66:BW66"/>
    <mergeCell ref="BX66:CE66"/>
    <mergeCell ref="CF66:CM66"/>
    <mergeCell ref="AK68:BE68"/>
    <mergeCell ref="BH68:CM68"/>
    <mergeCell ref="AK69:BE69"/>
    <mergeCell ref="BH69:CK69"/>
    <mergeCell ref="AK71:BE71"/>
    <mergeCell ref="BH71:CK71"/>
    <mergeCell ref="AK72:BE72"/>
    <mergeCell ref="BH72:CK72"/>
    <mergeCell ref="AK74:BE74"/>
    <mergeCell ref="BH74:CK74"/>
    <mergeCell ref="AK75:BE75"/>
    <mergeCell ref="BH75:CK75"/>
    <mergeCell ref="AK76:BE76"/>
    <mergeCell ref="BH76:CK76"/>
    <mergeCell ref="AK77:BE77"/>
    <mergeCell ref="BH77:CK77"/>
    <mergeCell ref="G78:Z78"/>
    <mergeCell ref="C79:D79"/>
    <mergeCell ref="G79:T79"/>
    <mergeCell ref="V79:W79"/>
    <mergeCell ref="X79:Y79"/>
    <mergeCell ref="AB79:AE79"/>
    <mergeCell ref="AF79:AI79"/>
  </mergeCells>
  <printOptions horizontalCentered="1"/>
  <pageMargins left="0.7874015748031497" right="0.3937007874015748" top="0.5905511811023623" bottom="0.3937007874015748" header="0" footer="0"/>
  <pageSetup horizontalDpi="600" verticalDpi="600" orientation="portrait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8"/>
  </sheetPr>
  <dimension ref="A1:BN49"/>
  <sheetViews>
    <sheetView view="pageBreakPreview" zoomScaleSheetLayoutView="100" workbookViewId="0" topLeftCell="A20">
      <selection activeCell="BN35" sqref="BN35"/>
    </sheetView>
  </sheetViews>
  <sheetFormatPr defaultColWidth="1.12109375" defaultRowHeight="12.75"/>
  <cols>
    <col min="1" max="2" width="1.12109375" style="10" customWidth="1"/>
    <col min="3" max="3" width="2.00390625" style="10" customWidth="1"/>
    <col min="4" max="16" width="1.12109375" style="10" customWidth="1"/>
    <col min="17" max="17" width="2.375" style="10" customWidth="1"/>
    <col min="18" max="39" width="1.12109375" style="10" customWidth="1"/>
    <col min="40" max="40" width="1.12109375" style="10" hidden="1" customWidth="1"/>
    <col min="41" max="47" width="1.12109375" style="10" customWidth="1"/>
    <col min="48" max="48" width="1.12109375" style="10" hidden="1" customWidth="1"/>
    <col min="49" max="54" width="1.12109375" style="10" customWidth="1"/>
    <col min="55" max="55" width="2.375" style="10" customWidth="1"/>
    <col min="56" max="58" width="1.12109375" style="10" customWidth="1"/>
    <col min="59" max="59" width="0.6171875" style="10" customWidth="1"/>
    <col min="60" max="65" width="1.12109375" style="10" customWidth="1"/>
    <col min="66" max="66" width="17.875" style="10" customWidth="1"/>
    <col min="67" max="16384" width="1.12109375" style="10" customWidth="1"/>
  </cols>
  <sheetData>
    <row r="1" ht="12.75">
      <c r="BN1" s="68" t="s">
        <v>980</v>
      </c>
    </row>
    <row r="2" spans="1:66" s="6" customFormat="1" ht="15.75">
      <c r="A2" s="569" t="s">
        <v>678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69"/>
      <c r="Z2" s="569"/>
      <c r="AA2" s="569"/>
      <c r="AB2" s="569"/>
      <c r="AC2" s="569"/>
      <c r="AD2" s="569"/>
      <c r="AE2" s="569"/>
      <c r="AF2" s="569"/>
      <c r="AG2" s="569"/>
      <c r="AH2" s="569"/>
      <c r="AI2" s="569"/>
      <c r="AJ2" s="569"/>
      <c r="AK2" s="569"/>
      <c r="AL2" s="569"/>
      <c r="AM2" s="569"/>
      <c r="AN2" s="569"/>
      <c r="AO2" s="569"/>
      <c r="AP2" s="569"/>
      <c r="AQ2" s="569"/>
      <c r="AR2" s="569"/>
      <c r="AS2" s="569"/>
      <c r="AT2" s="569"/>
      <c r="AU2" s="569"/>
      <c r="AV2" s="569"/>
      <c r="AW2" s="569"/>
      <c r="AX2" s="569"/>
      <c r="AY2" s="569"/>
      <c r="AZ2" s="569"/>
      <c r="BA2" s="569"/>
      <c r="BB2" s="569"/>
      <c r="BC2" s="569"/>
      <c r="BD2" s="569"/>
      <c r="BE2" s="569"/>
      <c r="BF2" s="569"/>
      <c r="BG2" s="569"/>
      <c r="BH2" s="569"/>
      <c r="BI2" s="569"/>
      <c r="BJ2" s="569"/>
      <c r="BK2" s="569"/>
      <c r="BL2" s="569"/>
      <c r="BM2" s="569"/>
      <c r="BN2" s="569"/>
    </row>
    <row r="3" spans="1:66" s="6" customFormat="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</row>
    <row r="4" spans="1:66" ht="15.75" customHeight="1">
      <c r="A4" s="1071" t="s">
        <v>679</v>
      </c>
      <c r="B4" s="1071"/>
      <c r="C4" s="1071"/>
      <c r="D4" s="1071"/>
      <c r="E4" s="1071"/>
      <c r="F4" s="1071"/>
      <c r="G4" s="1071"/>
      <c r="H4" s="1071"/>
      <c r="I4" s="1071"/>
      <c r="J4" s="1071"/>
      <c r="K4" s="1071"/>
      <c r="L4" s="1071"/>
      <c r="M4" s="1071"/>
      <c r="N4" s="1071"/>
      <c r="O4" s="1071"/>
      <c r="P4" s="1071"/>
      <c r="Q4" s="1071"/>
      <c r="R4" s="1071"/>
      <c r="S4" s="1071"/>
      <c r="T4" s="1071"/>
      <c r="U4" s="1071"/>
      <c r="V4" s="1071"/>
      <c r="W4" s="1071"/>
      <c r="X4" s="1071"/>
      <c r="Y4" s="1071"/>
      <c r="Z4" s="1071"/>
      <c r="AA4" s="1071"/>
      <c r="AB4" s="1071"/>
      <c r="AC4" s="1071"/>
      <c r="AD4" s="1071"/>
      <c r="AE4" s="1071"/>
      <c r="AF4" s="1071"/>
      <c r="AG4" s="1071"/>
      <c r="AH4" s="1071"/>
      <c r="AI4" s="1071"/>
      <c r="AJ4" s="1071"/>
      <c r="AK4" s="1071"/>
      <c r="AL4" s="1071"/>
      <c r="AM4" s="1071"/>
      <c r="AN4" s="1071"/>
      <c r="AO4" s="1071"/>
      <c r="AP4" s="1071"/>
      <c r="AQ4" s="1071"/>
      <c r="AR4" s="1071"/>
      <c r="AS4" s="1071"/>
      <c r="AT4" s="1071"/>
      <c r="AU4" s="1071"/>
      <c r="AV4" s="1071"/>
      <c r="AW4" s="1071"/>
      <c r="AX4" s="1071"/>
      <c r="AY4" s="1071"/>
      <c r="AZ4" s="1071"/>
      <c r="BA4" s="1071"/>
      <c r="BB4" s="1071"/>
      <c r="BC4" s="1071"/>
      <c r="BD4" s="1071"/>
      <c r="BE4" s="1071"/>
      <c r="BF4" s="1071"/>
      <c r="BG4" s="1071"/>
      <c r="BH4" s="1071"/>
      <c r="BI4" s="1071"/>
      <c r="BJ4" s="1071"/>
      <c r="BK4" s="1071"/>
      <c r="BL4" s="1071"/>
      <c r="BM4" s="1071"/>
      <c r="BN4" s="1071"/>
    </row>
    <row r="5" spans="1:66" ht="3.7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</row>
    <row r="6" spans="1:66" ht="15.75" customHeight="1">
      <c r="A6" s="1071" t="s">
        <v>176</v>
      </c>
      <c r="B6" s="1071"/>
      <c r="C6" s="1071"/>
      <c r="D6" s="1071"/>
      <c r="E6" s="1071"/>
      <c r="F6" s="1071"/>
      <c r="G6" s="1071"/>
      <c r="H6" s="1071"/>
      <c r="I6" s="1071"/>
      <c r="J6" s="1071"/>
      <c r="K6" s="1071"/>
      <c r="L6" s="1071"/>
      <c r="M6" s="1071"/>
      <c r="N6" s="1071"/>
      <c r="O6" s="1071"/>
      <c r="P6" s="1071"/>
      <c r="Q6" s="1071"/>
      <c r="R6" s="1071"/>
      <c r="S6" s="1071"/>
      <c r="T6" s="1071"/>
      <c r="U6" s="1071"/>
      <c r="V6" s="1071"/>
      <c r="W6" s="1071"/>
      <c r="X6" s="1071"/>
      <c r="Y6" s="1071"/>
      <c r="Z6" s="1071"/>
      <c r="AA6" s="1071"/>
      <c r="AB6" s="1071"/>
      <c r="AC6" s="1071"/>
      <c r="AD6" s="1071"/>
      <c r="AE6" s="1071"/>
      <c r="AF6" s="1071"/>
      <c r="AG6" s="1071"/>
      <c r="AH6" s="1071"/>
      <c r="AI6" s="1071"/>
      <c r="AJ6" s="1071"/>
      <c r="AK6" s="1071"/>
      <c r="AL6" s="1071"/>
      <c r="AM6" s="1071"/>
      <c r="AN6" s="1071"/>
      <c r="AO6" s="1071"/>
      <c r="AP6" s="1071"/>
      <c r="AQ6" s="1071"/>
      <c r="AR6" s="1071"/>
      <c r="AS6" s="1071"/>
      <c r="AT6" s="1071"/>
      <c r="AU6" s="1071"/>
      <c r="AV6" s="1071"/>
      <c r="AW6" s="1071"/>
      <c r="AX6" s="1071"/>
      <c r="AY6" s="1071"/>
      <c r="AZ6" s="1071"/>
      <c r="BA6" s="1071"/>
      <c r="BB6" s="1071"/>
      <c r="BC6" s="1071"/>
      <c r="BD6" s="1071"/>
      <c r="BE6" s="1071"/>
      <c r="BF6" s="1071"/>
      <c r="BG6" s="1071"/>
      <c r="BH6" s="1071"/>
      <c r="BI6" s="1071"/>
      <c r="BJ6" s="1071"/>
      <c r="BK6" s="1071"/>
      <c r="BL6" s="1071"/>
      <c r="BM6" s="1071"/>
      <c r="BN6" s="1071"/>
    </row>
    <row r="7" spans="1:66" ht="15.75" customHeight="1">
      <c r="A7" s="6" t="s"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780" t="s">
        <v>73</v>
      </c>
      <c r="T7" s="780"/>
      <c r="U7" s="780"/>
      <c r="V7" s="780"/>
      <c r="W7" s="780"/>
      <c r="X7" s="780"/>
      <c r="Y7" s="780"/>
      <c r="Z7" s="780"/>
      <c r="AA7" s="780"/>
      <c r="AB7" s="780"/>
      <c r="AC7" s="780"/>
      <c r="AD7" s="780"/>
      <c r="AE7" s="780"/>
      <c r="AF7" s="780"/>
      <c r="AG7" s="780"/>
      <c r="AH7" s="780"/>
      <c r="AI7" s="780"/>
      <c r="AJ7" s="780"/>
      <c r="AK7" s="780"/>
      <c r="AL7" s="780"/>
      <c r="AM7" s="780"/>
      <c r="AN7" s="780"/>
      <c r="AO7" s="780"/>
      <c r="AP7" s="780"/>
      <c r="AQ7" s="780"/>
      <c r="AR7" s="780"/>
      <c r="AS7" s="780"/>
      <c r="AT7" s="780"/>
      <c r="AU7" s="780"/>
      <c r="AV7" s="780"/>
      <c r="AW7" s="780"/>
      <c r="AX7" s="780"/>
      <c r="AY7" s="780"/>
      <c r="AZ7" s="780"/>
      <c r="BA7" s="780"/>
      <c r="BB7" s="780"/>
      <c r="BC7" s="780"/>
      <c r="BD7" s="780"/>
      <c r="BE7" s="780"/>
      <c r="BF7" s="780"/>
      <c r="BG7" s="780"/>
      <c r="BH7" s="780"/>
      <c r="BI7" s="780"/>
      <c r="BJ7" s="780"/>
      <c r="BK7" s="780"/>
      <c r="BL7" s="780"/>
      <c r="BM7" s="780"/>
      <c r="BN7" s="780"/>
    </row>
    <row r="8" spans="1:66" ht="15.75" customHeight="1">
      <c r="A8" s="6" t="s"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604" t="s">
        <v>74</v>
      </c>
      <c r="AI8" s="604"/>
      <c r="AJ8" s="604"/>
      <c r="AK8" s="604"/>
      <c r="AL8" s="604"/>
      <c r="AM8" s="604"/>
      <c r="AN8" s="604"/>
      <c r="AO8" s="604"/>
      <c r="AP8" s="604"/>
      <c r="AQ8" s="604"/>
      <c r="AR8" s="604"/>
      <c r="AS8" s="604"/>
      <c r="AT8" s="604"/>
      <c r="AU8" s="604"/>
      <c r="AV8" s="604"/>
      <c r="AW8" s="604"/>
      <c r="AX8" s="604"/>
      <c r="AY8" s="604"/>
      <c r="AZ8" s="604"/>
      <c r="BA8" s="604"/>
      <c r="BB8" s="604"/>
      <c r="BC8" s="604"/>
      <c r="BD8" s="604"/>
      <c r="BE8" s="604"/>
      <c r="BF8" s="604"/>
      <c r="BG8" s="604"/>
      <c r="BH8" s="604"/>
      <c r="BI8" s="604"/>
      <c r="BJ8" s="604"/>
      <c r="BK8" s="604"/>
      <c r="BL8" s="604"/>
      <c r="BM8" s="604"/>
      <c r="BN8" s="604"/>
    </row>
    <row r="9" spans="1:66" ht="7.5" customHeight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</row>
    <row r="10" spans="1:66" ht="32.25" customHeight="1">
      <c r="A10" s="1072" t="s">
        <v>125</v>
      </c>
      <c r="B10" s="1072"/>
      <c r="C10" s="1072"/>
      <c r="D10" s="1072"/>
      <c r="E10" s="1072"/>
      <c r="F10" s="1072" t="s">
        <v>175</v>
      </c>
      <c r="G10" s="1072"/>
      <c r="H10" s="1072"/>
      <c r="I10" s="1072"/>
      <c r="J10" s="1072"/>
      <c r="K10" s="1072"/>
      <c r="L10" s="1072"/>
      <c r="M10" s="1072"/>
      <c r="N10" s="1072"/>
      <c r="O10" s="1072"/>
      <c r="P10" s="1072"/>
      <c r="Q10" s="1072"/>
      <c r="R10" s="1072"/>
      <c r="S10" s="1072"/>
      <c r="T10" s="1072"/>
      <c r="U10" s="1072"/>
      <c r="V10" s="1072"/>
      <c r="W10" s="1072"/>
      <c r="X10" s="1072"/>
      <c r="Y10" s="1072"/>
      <c r="Z10" s="1072"/>
      <c r="AA10" s="1072"/>
      <c r="AB10" s="1072"/>
      <c r="AC10" s="1072"/>
      <c r="AD10" s="1072"/>
      <c r="AE10" s="1072"/>
      <c r="AF10" s="1072"/>
      <c r="AG10" s="1072"/>
      <c r="AH10" s="1072"/>
      <c r="AI10" s="1072"/>
      <c r="AJ10" s="1072"/>
      <c r="AK10" s="1072"/>
      <c r="AL10" s="1072"/>
      <c r="AM10" s="1072"/>
      <c r="AN10" s="1072"/>
      <c r="AO10" s="1072"/>
      <c r="AP10" s="1072"/>
      <c r="AQ10" s="1072" t="s">
        <v>174</v>
      </c>
      <c r="AR10" s="1072"/>
      <c r="AS10" s="1072"/>
      <c r="AT10" s="1072"/>
      <c r="AU10" s="1072"/>
      <c r="AV10" s="1072"/>
      <c r="AW10" s="1072"/>
      <c r="AX10" s="1072"/>
      <c r="AY10" s="1072"/>
      <c r="AZ10" s="1072"/>
      <c r="BA10" s="1072"/>
      <c r="BB10" s="1072"/>
      <c r="BC10" s="1072" t="s">
        <v>42</v>
      </c>
      <c r="BD10" s="1072"/>
      <c r="BE10" s="1072"/>
      <c r="BF10" s="1072"/>
      <c r="BG10" s="1072"/>
      <c r="BH10" s="1072"/>
      <c r="BI10" s="1072"/>
      <c r="BJ10" s="1072"/>
      <c r="BK10" s="1072"/>
      <c r="BL10" s="1072"/>
      <c r="BM10" s="1072"/>
      <c r="BN10" s="213" t="s">
        <v>15</v>
      </c>
    </row>
    <row r="11" spans="1:66" ht="15.75" customHeight="1" hidden="1">
      <c r="A11" s="1072">
        <v>1</v>
      </c>
      <c r="B11" s="1072"/>
      <c r="C11" s="1072"/>
      <c r="D11" s="1072"/>
      <c r="E11" s="1072"/>
      <c r="F11" s="784" t="s">
        <v>168</v>
      </c>
      <c r="G11" s="784"/>
      <c r="H11" s="784"/>
      <c r="I11" s="784"/>
      <c r="J11" s="784"/>
      <c r="K11" s="784"/>
      <c r="L11" s="784"/>
      <c r="M11" s="784"/>
      <c r="N11" s="784"/>
      <c r="O11" s="784"/>
      <c r="P11" s="784"/>
      <c r="Q11" s="784"/>
      <c r="R11" s="784"/>
      <c r="S11" s="784"/>
      <c r="T11" s="784"/>
      <c r="U11" s="784"/>
      <c r="V11" s="784"/>
      <c r="W11" s="784"/>
      <c r="X11" s="784"/>
      <c r="Y11" s="784"/>
      <c r="Z11" s="784"/>
      <c r="AA11" s="784"/>
      <c r="AB11" s="784"/>
      <c r="AC11" s="784"/>
      <c r="AD11" s="784"/>
      <c r="AE11" s="784"/>
      <c r="AF11" s="784"/>
      <c r="AG11" s="784"/>
      <c r="AH11" s="784"/>
      <c r="AI11" s="784"/>
      <c r="AJ11" s="784"/>
      <c r="AK11" s="784"/>
      <c r="AL11" s="784"/>
      <c r="AM11" s="784"/>
      <c r="AN11" s="784"/>
      <c r="AO11" s="784"/>
      <c r="AP11" s="784"/>
      <c r="AQ11" s="1072"/>
      <c r="AR11" s="1072"/>
      <c r="AS11" s="1072"/>
      <c r="AT11" s="1072"/>
      <c r="AU11" s="1072"/>
      <c r="AV11" s="1072"/>
      <c r="AW11" s="1072"/>
      <c r="AX11" s="1072"/>
      <c r="AY11" s="1072"/>
      <c r="AZ11" s="1072"/>
      <c r="BA11" s="1072"/>
      <c r="BB11" s="1072"/>
      <c r="BC11" s="1073"/>
      <c r="BD11" s="1073"/>
      <c r="BE11" s="1073"/>
      <c r="BF11" s="1073"/>
      <c r="BG11" s="1073"/>
      <c r="BH11" s="1073"/>
      <c r="BI11" s="1073"/>
      <c r="BJ11" s="1073"/>
      <c r="BK11" s="1073"/>
      <c r="BL11" s="1073"/>
      <c r="BM11" s="1073"/>
      <c r="BN11" s="219">
        <f>AQ11*BC11</f>
        <v>0</v>
      </c>
    </row>
    <row r="12" spans="1:66" ht="15.75" customHeight="1">
      <c r="A12" s="1072">
        <v>1</v>
      </c>
      <c r="B12" s="1072"/>
      <c r="C12" s="1072"/>
      <c r="D12" s="1072"/>
      <c r="E12" s="1072"/>
      <c r="F12" s="784" t="s">
        <v>169</v>
      </c>
      <c r="G12" s="784"/>
      <c r="H12" s="784"/>
      <c r="I12" s="784"/>
      <c r="J12" s="784"/>
      <c r="K12" s="784"/>
      <c r="L12" s="784"/>
      <c r="M12" s="784"/>
      <c r="N12" s="784"/>
      <c r="O12" s="784"/>
      <c r="P12" s="784"/>
      <c r="Q12" s="784"/>
      <c r="R12" s="784"/>
      <c r="S12" s="784"/>
      <c r="T12" s="784"/>
      <c r="U12" s="784"/>
      <c r="V12" s="784"/>
      <c r="W12" s="784"/>
      <c r="X12" s="784"/>
      <c r="Y12" s="784"/>
      <c r="Z12" s="784"/>
      <c r="AA12" s="784"/>
      <c r="AB12" s="784"/>
      <c r="AC12" s="784"/>
      <c r="AD12" s="784"/>
      <c r="AE12" s="784"/>
      <c r="AF12" s="784"/>
      <c r="AG12" s="784"/>
      <c r="AH12" s="784"/>
      <c r="AI12" s="784"/>
      <c r="AJ12" s="784"/>
      <c r="AK12" s="784"/>
      <c r="AL12" s="784"/>
      <c r="AM12" s="784"/>
      <c r="AN12" s="784"/>
      <c r="AO12" s="784"/>
      <c r="AP12" s="784"/>
      <c r="AQ12" s="1072">
        <v>42</v>
      </c>
      <c r="AR12" s="1072"/>
      <c r="AS12" s="1072"/>
      <c r="AT12" s="1072"/>
      <c r="AU12" s="1072"/>
      <c r="AV12" s="1072"/>
      <c r="AW12" s="1072"/>
      <c r="AX12" s="1072"/>
      <c r="AY12" s="1072"/>
      <c r="AZ12" s="1072"/>
      <c r="BA12" s="1072"/>
      <c r="BB12" s="1072"/>
      <c r="BC12" s="1073">
        <v>6138</v>
      </c>
      <c r="BD12" s="1073"/>
      <c r="BE12" s="1073"/>
      <c r="BF12" s="1073"/>
      <c r="BG12" s="1073"/>
      <c r="BH12" s="1073"/>
      <c r="BI12" s="1073"/>
      <c r="BJ12" s="1073"/>
      <c r="BK12" s="1073"/>
      <c r="BL12" s="1073"/>
      <c r="BM12" s="1073"/>
      <c r="BN12" s="219">
        <f>AQ12*BC12</f>
        <v>257796</v>
      </c>
    </row>
    <row r="13" spans="1:66" ht="15.75" customHeight="1" hidden="1">
      <c r="A13" s="1072">
        <v>3</v>
      </c>
      <c r="B13" s="1072"/>
      <c r="C13" s="1072"/>
      <c r="D13" s="1072"/>
      <c r="E13" s="1072"/>
      <c r="F13" s="784" t="s">
        <v>170</v>
      </c>
      <c r="G13" s="784"/>
      <c r="H13" s="784"/>
      <c r="I13" s="784"/>
      <c r="J13" s="784"/>
      <c r="K13" s="784"/>
      <c r="L13" s="784"/>
      <c r="M13" s="784"/>
      <c r="N13" s="784"/>
      <c r="O13" s="784"/>
      <c r="P13" s="784"/>
      <c r="Q13" s="784"/>
      <c r="R13" s="784"/>
      <c r="S13" s="784"/>
      <c r="T13" s="784"/>
      <c r="U13" s="784"/>
      <c r="V13" s="784"/>
      <c r="W13" s="784"/>
      <c r="X13" s="784"/>
      <c r="Y13" s="784"/>
      <c r="Z13" s="784"/>
      <c r="AA13" s="784"/>
      <c r="AB13" s="784"/>
      <c r="AC13" s="784"/>
      <c r="AD13" s="784"/>
      <c r="AE13" s="784"/>
      <c r="AF13" s="784"/>
      <c r="AG13" s="784"/>
      <c r="AH13" s="784"/>
      <c r="AI13" s="784"/>
      <c r="AJ13" s="784"/>
      <c r="AK13" s="784"/>
      <c r="AL13" s="784"/>
      <c r="AM13" s="784"/>
      <c r="AN13" s="784"/>
      <c r="AO13" s="784"/>
      <c r="AP13" s="784"/>
      <c r="AQ13" s="1072"/>
      <c r="AR13" s="1072"/>
      <c r="AS13" s="1072"/>
      <c r="AT13" s="1072"/>
      <c r="AU13" s="1072"/>
      <c r="AV13" s="1072"/>
      <c r="AW13" s="1072"/>
      <c r="AX13" s="1072"/>
      <c r="AY13" s="1072"/>
      <c r="AZ13" s="1072"/>
      <c r="BA13" s="1072"/>
      <c r="BB13" s="1072"/>
      <c r="BC13" s="1073"/>
      <c r="BD13" s="1073"/>
      <c r="BE13" s="1073"/>
      <c r="BF13" s="1073"/>
      <c r="BG13" s="1073"/>
      <c r="BH13" s="1073"/>
      <c r="BI13" s="1073"/>
      <c r="BJ13" s="1073"/>
      <c r="BK13" s="1073"/>
      <c r="BL13" s="1073"/>
      <c r="BM13" s="1073"/>
      <c r="BN13" s="219">
        <f>AQ13*BC13</f>
        <v>0</v>
      </c>
    </row>
    <row r="14" spans="1:66" s="60" customFormat="1" ht="15.75" customHeight="1">
      <c r="A14" s="1074"/>
      <c r="B14" s="1074"/>
      <c r="C14" s="1074"/>
      <c r="D14" s="1074"/>
      <c r="E14" s="1074"/>
      <c r="F14" s="1075" t="s">
        <v>7</v>
      </c>
      <c r="G14" s="1075"/>
      <c r="H14" s="1075"/>
      <c r="I14" s="1075"/>
      <c r="J14" s="1075"/>
      <c r="K14" s="1075"/>
      <c r="L14" s="1075"/>
      <c r="M14" s="1075"/>
      <c r="N14" s="1075"/>
      <c r="O14" s="1075"/>
      <c r="P14" s="1075"/>
      <c r="Q14" s="1075"/>
      <c r="R14" s="1075"/>
      <c r="S14" s="1075"/>
      <c r="T14" s="1075"/>
      <c r="U14" s="1075"/>
      <c r="V14" s="1075"/>
      <c r="W14" s="1075"/>
      <c r="X14" s="1075"/>
      <c r="Y14" s="1075"/>
      <c r="Z14" s="1075"/>
      <c r="AA14" s="1075"/>
      <c r="AB14" s="1075"/>
      <c r="AC14" s="1075"/>
      <c r="AD14" s="1075"/>
      <c r="AE14" s="1075"/>
      <c r="AF14" s="1075"/>
      <c r="AG14" s="1075"/>
      <c r="AH14" s="1075"/>
      <c r="AI14" s="1075"/>
      <c r="AJ14" s="1075"/>
      <c r="AK14" s="1075"/>
      <c r="AL14" s="1075"/>
      <c r="AM14" s="1075"/>
      <c r="AN14" s="1075"/>
      <c r="AO14" s="1075"/>
      <c r="AP14" s="1075"/>
      <c r="AQ14" s="1074">
        <f>SUM(AQ11:BB13)</f>
        <v>42</v>
      </c>
      <c r="AR14" s="1074"/>
      <c r="AS14" s="1074"/>
      <c r="AT14" s="1074"/>
      <c r="AU14" s="1074"/>
      <c r="AV14" s="1074"/>
      <c r="AW14" s="1074"/>
      <c r="AX14" s="1074"/>
      <c r="AY14" s="1074"/>
      <c r="AZ14" s="1074"/>
      <c r="BA14" s="1074"/>
      <c r="BB14" s="1074"/>
      <c r="BC14" s="1074"/>
      <c r="BD14" s="1074"/>
      <c r="BE14" s="1074"/>
      <c r="BF14" s="1074"/>
      <c r="BG14" s="1074"/>
      <c r="BH14" s="1074"/>
      <c r="BI14" s="1074"/>
      <c r="BJ14" s="1074"/>
      <c r="BK14" s="1074"/>
      <c r="BL14" s="1074"/>
      <c r="BM14" s="1074"/>
      <c r="BN14" s="220">
        <f>SUM(BN11:BN13)</f>
        <v>257796</v>
      </c>
    </row>
    <row r="15" spans="1:66" s="60" customFormat="1" ht="15.75" customHeight="1">
      <c r="A15" s="71"/>
      <c r="B15" s="71"/>
      <c r="C15" s="71"/>
      <c r="D15" s="71"/>
      <c r="E15" s="71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3"/>
    </row>
    <row r="16" spans="1:66" s="60" customFormat="1" ht="15.75" customHeight="1">
      <c r="A16" s="1071" t="s">
        <v>181</v>
      </c>
      <c r="B16" s="1071"/>
      <c r="C16" s="1071"/>
      <c r="D16" s="1071"/>
      <c r="E16" s="1071"/>
      <c r="F16" s="1071"/>
      <c r="G16" s="1071"/>
      <c r="H16" s="1071"/>
      <c r="I16" s="1071"/>
      <c r="J16" s="1071"/>
      <c r="K16" s="1071"/>
      <c r="L16" s="1071"/>
      <c r="M16" s="1071"/>
      <c r="N16" s="1071"/>
      <c r="O16" s="1071"/>
      <c r="P16" s="1071"/>
      <c r="Q16" s="1071"/>
      <c r="R16" s="1071"/>
      <c r="S16" s="1071"/>
      <c r="T16" s="1071"/>
      <c r="U16" s="1071"/>
      <c r="V16" s="1071"/>
      <c r="W16" s="1071"/>
      <c r="X16" s="1071"/>
      <c r="Y16" s="1071"/>
      <c r="Z16" s="1071"/>
      <c r="AA16" s="1071"/>
      <c r="AB16" s="1071"/>
      <c r="AC16" s="1071"/>
      <c r="AD16" s="1071"/>
      <c r="AE16" s="1071"/>
      <c r="AF16" s="1071"/>
      <c r="AG16" s="1071"/>
      <c r="AH16" s="1071"/>
      <c r="AI16" s="1071"/>
      <c r="AJ16" s="1071"/>
      <c r="AK16" s="1071"/>
      <c r="AL16" s="1071"/>
      <c r="AM16" s="1071"/>
      <c r="AN16" s="1071"/>
      <c r="AO16" s="1071"/>
      <c r="AP16" s="1071"/>
      <c r="AQ16" s="1071"/>
      <c r="AR16" s="1071"/>
      <c r="AS16" s="1071"/>
      <c r="AT16" s="1071"/>
      <c r="AU16" s="1071"/>
      <c r="AV16" s="1071"/>
      <c r="AW16" s="1071"/>
      <c r="AX16" s="1071"/>
      <c r="AY16" s="1071"/>
      <c r="AZ16" s="1071"/>
      <c r="BA16" s="1071"/>
      <c r="BB16" s="1071"/>
      <c r="BC16" s="1071"/>
      <c r="BD16" s="1071"/>
      <c r="BE16" s="1071"/>
      <c r="BF16" s="1071"/>
      <c r="BG16" s="1071"/>
      <c r="BH16" s="1071"/>
      <c r="BI16" s="1071"/>
      <c r="BJ16" s="1071"/>
      <c r="BK16" s="1071"/>
      <c r="BL16" s="1071"/>
      <c r="BM16" s="1071"/>
      <c r="BN16" s="1071"/>
    </row>
    <row r="17" spans="1:66" s="60" customFormat="1" ht="15.75" customHeight="1">
      <c r="A17" s="6" t="s">
        <v>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780" t="s">
        <v>73</v>
      </c>
      <c r="T17" s="780"/>
      <c r="U17" s="780"/>
      <c r="V17" s="780"/>
      <c r="W17" s="780"/>
      <c r="X17" s="780"/>
      <c r="Y17" s="780"/>
      <c r="Z17" s="780"/>
      <c r="AA17" s="780"/>
      <c r="AB17" s="780"/>
      <c r="AC17" s="780"/>
      <c r="AD17" s="780"/>
      <c r="AE17" s="780"/>
      <c r="AF17" s="780"/>
      <c r="AG17" s="780"/>
      <c r="AH17" s="780"/>
      <c r="AI17" s="780"/>
      <c r="AJ17" s="780"/>
      <c r="AK17" s="780"/>
      <c r="AL17" s="780"/>
      <c r="AM17" s="780"/>
      <c r="AN17" s="780"/>
      <c r="AO17" s="780"/>
      <c r="AP17" s="780"/>
      <c r="AQ17" s="780"/>
      <c r="AR17" s="780"/>
      <c r="AS17" s="780"/>
      <c r="AT17" s="780"/>
      <c r="AU17" s="780"/>
      <c r="AV17" s="780"/>
      <c r="AW17" s="780"/>
      <c r="AX17" s="780"/>
      <c r="AY17" s="780"/>
      <c r="AZ17" s="780"/>
      <c r="BA17" s="780"/>
      <c r="BB17" s="780"/>
      <c r="BC17" s="780"/>
      <c r="BD17" s="780"/>
      <c r="BE17" s="780"/>
      <c r="BF17" s="780"/>
      <c r="BG17" s="780"/>
      <c r="BH17" s="780"/>
      <c r="BI17" s="780"/>
      <c r="BJ17" s="780"/>
      <c r="BK17" s="780"/>
      <c r="BL17" s="780"/>
      <c r="BM17" s="780"/>
      <c r="BN17" s="780"/>
    </row>
    <row r="18" spans="1:66" s="60" customFormat="1" ht="15.75" customHeight="1">
      <c r="A18" s="6" t="s">
        <v>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04" t="s">
        <v>180</v>
      </c>
      <c r="AI18" s="604"/>
      <c r="AJ18" s="604"/>
      <c r="AK18" s="604"/>
      <c r="AL18" s="604"/>
      <c r="AM18" s="604"/>
      <c r="AN18" s="604"/>
      <c r="AO18" s="604"/>
      <c r="AP18" s="604"/>
      <c r="AQ18" s="604"/>
      <c r="AR18" s="604"/>
      <c r="AS18" s="604"/>
      <c r="AT18" s="604"/>
      <c r="AU18" s="604"/>
      <c r="AV18" s="604"/>
      <c r="AW18" s="604"/>
      <c r="AX18" s="604"/>
      <c r="AY18" s="604"/>
      <c r="AZ18" s="604"/>
      <c r="BA18" s="604"/>
      <c r="BB18" s="604"/>
      <c r="BC18" s="604"/>
      <c r="BD18" s="604"/>
      <c r="BE18" s="604"/>
      <c r="BF18" s="604"/>
      <c r="BG18" s="604"/>
      <c r="BH18" s="604"/>
      <c r="BI18" s="604"/>
      <c r="BJ18" s="604"/>
      <c r="BK18" s="604"/>
      <c r="BL18" s="604"/>
      <c r="BM18" s="604"/>
      <c r="BN18" s="604"/>
    </row>
    <row r="19" spans="1:66" s="60" customFormat="1" ht="7.5" customHeight="1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</row>
    <row r="20" spans="1:66" s="60" customFormat="1" ht="35.25" customHeight="1">
      <c r="A20" s="1072" t="s">
        <v>125</v>
      </c>
      <c r="B20" s="1072"/>
      <c r="C20" s="1072"/>
      <c r="D20" s="1072"/>
      <c r="E20" s="1072"/>
      <c r="F20" s="1072" t="s">
        <v>175</v>
      </c>
      <c r="G20" s="1072"/>
      <c r="H20" s="1072"/>
      <c r="I20" s="1072"/>
      <c r="J20" s="1072"/>
      <c r="K20" s="1072"/>
      <c r="L20" s="1072"/>
      <c r="M20" s="1072"/>
      <c r="N20" s="1072"/>
      <c r="O20" s="1072"/>
      <c r="P20" s="1072"/>
      <c r="Q20" s="1072"/>
      <c r="R20" s="1072"/>
      <c r="S20" s="1072"/>
      <c r="T20" s="1072"/>
      <c r="U20" s="1072"/>
      <c r="V20" s="1072"/>
      <c r="W20" s="1072"/>
      <c r="X20" s="1072"/>
      <c r="Y20" s="1072"/>
      <c r="Z20" s="1072"/>
      <c r="AA20" s="1072"/>
      <c r="AB20" s="1072"/>
      <c r="AC20" s="1072"/>
      <c r="AD20" s="1072"/>
      <c r="AE20" s="1072"/>
      <c r="AF20" s="1072"/>
      <c r="AG20" s="1072"/>
      <c r="AH20" s="1072"/>
      <c r="AI20" s="1072"/>
      <c r="AJ20" s="1072"/>
      <c r="AK20" s="1072"/>
      <c r="AL20" s="1072"/>
      <c r="AM20" s="1072"/>
      <c r="AN20" s="1072"/>
      <c r="AO20" s="1072"/>
      <c r="AP20" s="1072"/>
      <c r="AQ20" s="1072" t="s">
        <v>174</v>
      </c>
      <c r="AR20" s="1072"/>
      <c r="AS20" s="1072"/>
      <c r="AT20" s="1072"/>
      <c r="AU20" s="1072"/>
      <c r="AV20" s="1072"/>
      <c r="AW20" s="1072"/>
      <c r="AX20" s="1072"/>
      <c r="AY20" s="1072"/>
      <c r="AZ20" s="1072"/>
      <c r="BA20" s="1072"/>
      <c r="BB20" s="1072"/>
      <c r="BC20" s="1072" t="s">
        <v>42</v>
      </c>
      <c r="BD20" s="1072"/>
      <c r="BE20" s="1072"/>
      <c r="BF20" s="1072"/>
      <c r="BG20" s="1072"/>
      <c r="BH20" s="1072"/>
      <c r="BI20" s="1072"/>
      <c r="BJ20" s="1072"/>
      <c r="BK20" s="1072"/>
      <c r="BL20" s="1072"/>
      <c r="BM20" s="1072"/>
      <c r="BN20" s="213" t="s">
        <v>15</v>
      </c>
    </row>
    <row r="21" spans="1:66" s="60" customFormat="1" ht="15.75" customHeight="1" hidden="1">
      <c r="A21" s="1072">
        <v>1</v>
      </c>
      <c r="B21" s="1072"/>
      <c r="C21" s="1072"/>
      <c r="D21" s="1072"/>
      <c r="E21" s="1072"/>
      <c r="F21" s="784" t="s">
        <v>168</v>
      </c>
      <c r="G21" s="784"/>
      <c r="H21" s="784"/>
      <c r="I21" s="784"/>
      <c r="J21" s="784"/>
      <c r="K21" s="784"/>
      <c r="L21" s="784"/>
      <c r="M21" s="784"/>
      <c r="N21" s="784"/>
      <c r="O21" s="784"/>
      <c r="P21" s="784"/>
      <c r="Q21" s="784"/>
      <c r="R21" s="784"/>
      <c r="S21" s="784"/>
      <c r="T21" s="784"/>
      <c r="U21" s="784"/>
      <c r="V21" s="784"/>
      <c r="W21" s="784"/>
      <c r="X21" s="784"/>
      <c r="Y21" s="784"/>
      <c r="Z21" s="784"/>
      <c r="AA21" s="784"/>
      <c r="AB21" s="784"/>
      <c r="AC21" s="784"/>
      <c r="AD21" s="784"/>
      <c r="AE21" s="784"/>
      <c r="AF21" s="784"/>
      <c r="AG21" s="784"/>
      <c r="AH21" s="784"/>
      <c r="AI21" s="784"/>
      <c r="AJ21" s="784"/>
      <c r="AK21" s="784"/>
      <c r="AL21" s="784"/>
      <c r="AM21" s="784"/>
      <c r="AN21" s="784"/>
      <c r="AO21" s="784"/>
      <c r="AP21" s="784"/>
      <c r="AQ21" s="1072"/>
      <c r="AR21" s="1072"/>
      <c r="AS21" s="1072"/>
      <c r="AT21" s="1072"/>
      <c r="AU21" s="1072"/>
      <c r="AV21" s="1072"/>
      <c r="AW21" s="1072"/>
      <c r="AX21" s="1072"/>
      <c r="AY21" s="1072"/>
      <c r="AZ21" s="1072"/>
      <c r="BA21" s="1072"/>
      <c r="BB21" s="1072"/>
      <c r="BC21" s="1073"/>
      <c r="BD21" s="1073"/>
      <c r="BE21" s="1073"/>
      <c r="BF21" s="1073"/>
      <c r="BG21" s="1073"/>
      <c r="BH21" s="1073"/>
      <c r="BI21" s="1073"/>
      <c r="BJ21" s="1073"/>
      <c r="BK21" s="1073"/>
      <c r="BL21" s="1073"/>
      <c r="BM21" s="1073"/>
      <c r="BN21" s="219">
        <f>AQ21*BC21</f>
        <v>0</v>
      </c>
    </row>
    <row r="22" spans="1:66" s="60" customFormat="1" ht="15.75" customHeight="1">
      <c r="A22" s="1072">
        <v>1</v>
      </c>
      <c r="B22" s="1072"/>
      <c r="C22" s="1072"/>
      <c r="D22" s="1072"/>
      <c r="E22" s="1072"/>
      <c r="F22" s="784" t="s">
        <v>169</v>
      </c>
      <c r="G22" s="784"/>
      <c r="H22" s="784"/>
      <c r="I22" s="784"/>
      <c r="J22" s="784"/>
      <c r="K22" s="784"/>
      <c r="L22" s="784"/>
      <c r="M22" s="784"/>
      <c r="N22" s="784"/>
      <c r="O22" s="784"/>
      <c r="P22" s="784"/>
      <c r="Q22" s="784"/>
      <c r="R22" s="784"/>
      <c r="S22" s="784"/>
      <c r="T22" s="784"/>
      <c r="U22" s="784"/>
      <c r="V22" s="784"/>
      <c r="W22" s="784"/>
      <c r="X22" s="784"/>
      <c r="Y22" s="784"/>
      <c r="Z22" s="784"/>
      <c r="AA22" s="784"/>
      <c r="AB22" s="784"/>
      <c r="AC22" s="784"/>
      <c r="AD22" s="784"/>
      <c r="AE22" s="784"/>
      <c r="AF22" s="784"/>
      <c r="AG22" s="784"/>
      <c r="AH22" s="784"/>
      <c r="AI22" s="784"/>
      <c r="AJ22" s="784"/>
      <c r="AK22" s="784"/>
      <c r="AL22" s="784"/>
      <c r="AM22" s="784"/>
      <c r="AN22" s="784"/>
      <c r="AO22" s="784"/>
      <c r="AP22" s="784"/>
      <c r="AQ22" s="1072">
        <v>42</v>
      </c>
      <c r="AR22" s="1072"/>
      <c r="AS22" s="1072"/>
      <c r="AT22" s="1072"/>
      <c r="AU22" s="1072"/>
      <c r="AV22" s="1072"/>
      <c r="AW22" s="1072"/>
      <c r="AX22" s="1072"/>
      <c r="AY22" s="1072"/>
      <c r="AZ22" s="1072"/>
      <c r="BA22" s="1072"/>
      <c r="BB22" s="1072"/>
      <c r="BC22" s="1073">
        <v>6479</v>
      </c>
      <c r="BD22" s="1073"/>
      <c r="BE22" s="1073"/>
      <c r="BF22" s="1073"/>
      <c r="BG22" s="1073"/>
      <c r="BH22" s="1073"/>
      <c r="BI22" s="1073"/>
      <c r="BJ22" s="1073"/>
      <c r="BK22" s="1073"/>
      <c r="BL22" s="1073"/>
      <c r="BM22" s="1073"/>
      <c r="BN22" s="219">
        <f>AQ22*BC22</f>
        <v>272118</v>
      </c>
    </row>
    <row r="23" spans="1:66" s="60" customFormat="1" ht="15.75" customHeight="1" hidden="1">
      <c r="A23" s="1076">
        <v>3</v>
      </c>
      <c r="B23" s="1076"/>
      <c r="C23" s="1076"/>
      <c r="D23" s="1076"/>
      <c r="E23" s="1076"/>
      <c r="F23" s="1077" t="s">
        <v>170</v>
      </c>
      <c r="G23" s="1077"/>
      <c r="H23" s="1077"/>
      <c r="I23" s="1077"/>
      <c r="J23" s="1077"/>
      <c r="K23" s="1077"/>
      <c r="L23" s="1077"/>
      <c r="M23" s="1077"/>
      <c r="N23" s="1077"/>
      <c r="O23" s="1077"/>
      <c r="P23" s="1077"/>
      <c r="Q23" s="1077"/>
      <c r="R23" s="1077"/>
      <c r="S23" s="1077"/>
      <c r="T23" s="1077"/>
      <c r="U23" s="1077"/>
      <c r="V23" s="1077"/>
      <c r="W23" s="1077"/>
      <c r="X23" s="1077"/>
      <c r="Y23" s="1077"/>
      <c r="Z23" s="1077"/>
      <c r="AA23" s="1077"/>
      <c r="AB23" s="1077"/>
      <c r="AC23" s="1077"/>
      <c r="AD23" s="1077"/>
      <c r="AE23" s="1077"/>
      <c r="AF23" s="1077"/>
      <c r="AG23" s="1077"/>
      <c r="AH23" s="1077"/>
      <c r="AI23" s="1077"/>
      <c r="AJ23" s="1077"/>
      <c r="AK23" s="1077"/>
      <c r="AL23" s="1077"/>
      <c r="AM23" s="1077"/>
      <c r="AN23" s="1077"/>
      <c r="AO23" s="1077"/>
      <c r="AP23" s="1077"/>
      <c r="AQ23" s="1076"/>
      <c r="AR23" s="1076"/>
      <c r="AS23" s="1076"/>
      <c r="AT23" s="1076"/>
      <c r="AU23" s="1076"/>
      <c r="AV23" s="1076"/>
      <c r="AW23" s="1076"/>
      <c r="AX23" s="1076"/>
      <c r="AY23" s="1076"/>
      <c r="AZ23" s="1076"/>
      <c r="BA23" s="1076"/>
      <c r="BB23" s="1076"/>
      <c r="BC23" s="1078"/>
      <c r="BD23" s="1078"/>
      <c r="BE23" s="1078"/>
      <c r="BF23" s="1078"/>
      <c r="BG23" s="1078"/>
      <c r="BH23" s="1078"/>
      <c r="BI23" s="1078"/>
      <c r="BJ23" s="1078"/>
      <c r="BK23" s="1078"/>
      <c r="BL23" s="1078"/>
      <c r="BM23" s="1078"/>
      <c r="BN23" s="82">
        <f>AQ23*BC23</f>
        <v>0</v>
      </c>
    </row>
    <row r="24" spans="1:66" s="60" customFormat="1" ht="15.75" customHeight="1">
      <c r="A24" s="1079"/>
      <c r="B24" s="1079"/>
      <c r="C24" s="1079"/>
      <c r="D24" s="1079"/>
      <c r="E24" s="1079"/>
      <c r="F24" s="1080" t="s">
        <v>7</v>
      </c>
      <c r="G24" s="1080"/>
      <c r="H24" s="1080"/>
      <c r="I24" s="1080"/>
      <c r="J24" s="1080"/>
      <c r="K24" s="1080"/>
      <c r="L24" s="1080"/>
      <c r="M24" s="1080"/>
      <c r="N24" s="1080"/>
      <c r="O24" s="1080"/>
      <c r="P24" s="1080"/>
      <c r="Q24" s="1080"/>
      <c r="R24" s="1080"/>
      <c r="S24" s="1080"/>
      <c r="T24" s="1080"/>
      <c r="U24" s="1080"/>
      <c r="V24" s="1080"/>
      <c r="W24" s="1080"/>
      <c r="X24" s="1080"/>
      <c r="Y24" s="1080"/>
      <c r="Z24" s="1080"/>
      <c r="AA24" s="1080"/>
      <c r="AB24" s="1080"/>
      <c r="AC24" s="1080"/>
      <c r="AD24" s="1080"/>
      <c r="AE24" s="1080"/>
      <c r="AF24" s="1080"/>
      <c r="AG24" s="1080"/>
      <c r="AH24" s="1080"/>
      <c r="AI24" s="1080"/>
      <c r="AJ24" s="1080"/>
      <c r="AK24" s="1080"/>
      <c r="AL24" s="1080"/>
      <c r="AM24" s="1080"/>
      <c r="AN24" s="1080"/>
      <c r="AO24" s="1080"/>
      <c r="AP24" s="1080"/>
      <c r="AQ24" s="1079">
        <f>SUM(AQ21:BB23)</f>
        <v>42</v>
      </c>
      <c r="AR24" s="1079"/>
      <c r="AS24" s="1079"/>
      <c r="AT24" s="1079"/>
      <c r="AU24" s="1079"/>
      <c r="AV24" s="1079"/>
      <c r="AW24" s="1079"/>
      <c r="AX24" s="1079"/>
      <c r="AY24" s="1079"/>
      <c r="AZ24" s="1079"/>
      <c r="BA24" s="1079"/>
      <c r="BB24" s="1079"/>
      <c r="BC24" s="1079"/>
      <c r="BD24" s="1079"/>
      <c r="BE24" s="1079"/>
      <c r="BF24" s="1079"/>
      <c r="BG24" s="1079"/>
      <c r="BH24" s="1079"/>
      <c r="BI24" s="1079"/>
      <c r="BJ24" s="1079"/>
      <c r="BK24" s="1079"/>
      <c r="BL24" s="1079"/>
      <c r="BM24" s="1079"/>
      <c r="BN24" s="81">
        <f>SUM(BN21:BN23)</f>
        <v>272118</v>
      </c>
    </row>
    <row r="25" spans="1:66" s="60" customFormat="1" ht="15.75" customHeight="1">
      <c r="A25" s="71"/>
      <c r="B25" s="71"/>
      <c r="C25" s="71"/>
      <c r="D25" s="71"/>
      <c r="E25" s="71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3"/>
    </row>
    <row r="26" spans="1:66" ht="15.75" customHeight="1">
      <c r="A26" s="1081" t="s">
        <v>680</v>
      </c>
      <c r="B26" s="1081"/>
      <c r="C26" s="1081"/>
      <c r="D26" s="1081"/>
      <c r="E26" s="1081"/>
      <c r="F26" s="1081"/>
      <c r="G26" s="1081"/>
      <c r="H26" s="1081"/>
      <c r="I26" s="1081"/>
      <c r="J26" s="1081"/>
      <c r="K26" s="1081"/>
      <c r="L26" s="1081"/>
      <c r="M26" s="1081"/>
      <c r="N26" s="1081"/>
      <c r="O26" s="1081"/>
      <c r="P26" s="1081"/>
      <c r="Q26" s="1081"/>
      <c r="R26" s="1081"/>
      <c r="S26" s="1081"/>
      <c r="T26" s="1081"/>
      <c r="U26" s="1081"/>
      <c r="V26" s="1081"/>
      <c r="W26" s="1081"/>
      <c r="X26" s="1081"/>
      <c r="Y26" s="1081"/>
      <c r="Z26" s="1081"/>
      <c r="AA26" s="1081"/>
      <c r="AB26" s="1081"/>
      <c r="AC26" s="1081"/>
      <c r="AD26" s="1081"/>
      <c r="AE26" s="1081"/>
      <c r="AF26" s="1081"/>
      <c r="AG26" s="1081"/>
      <c r="AH26" s="1081"/>
      <c r="AI26" s="1081"/>
      <c r="AJ26" s="1081"/>
      <c r="AK26" s="1081"/>
      <c r="AL26" s="1081"/>
      <c r="AM26" s="1081"/>
      <c r="AN26" s="1081"/>
      <c r="AO26" s="1081"/>
      <c r="AP26" s="1081"/>
      <c r="AQ26" s="1081"/>
      <c r="AR26" s="1081"/>
      <c r="AS26" s="1081"/>
      <c r="AT26" s="1081"/>
      <c r="AU26" s="1081"/>
      <c r="AV26" s="1081"/>
      <c r="AW26" s="1081"/>
      <c r="AX26" s="1081"/>
      <c r="AY26" s="1081"/>
      <c r="AZ26" s="1081"/>
      <c r="BA26" s="1081"/>
      <c r="BB26" s="1081"/>
      <c r="BC26" s="1081"/>
      <c r="BD26" s="1081"/>
      <c r="BE26" s="1081"/>
      <c r="BF26" s="1081"/>
      <c r="BG26" s="1081"/>
      <c r="BH26" s="1081"/>
      <c r="BI26" s="1081"/>
      <c r="BJ26" s="1081"/>
      <c r="BK26" s="1081"/>
      <c r="BL26" s="1081"/>
      <c r="BM26" s="1081"/>
      <c r="BN26" s="1081"/>
    </row>
    <row r="27" spans="1:66" ht="10.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</row>
    <row r="28" spans="1:66" ht="15.75" customHeight="1">
      <c r="A28" s="1071" t="s">
        <v>178</v>
      </c>
      <c r="B28" s="1071"/>
      <c r="C28" s="1071"/>
      <c r="D28" s="1071"/>
      <c r="E28" s="1071"/>
      <c r="F28" s="1071"/>
      <c r="G28" s="1071"/>
      <c r="H28" s="1071"/>
      <c r="I28" s="1071"/>
      <c r="J28" s="1071"/>
      <c r="K28" s="1071"/>
      <c r="L28" s="1071"/>
      <c r="M28" s="1071"/>
      <c r="N28" s="1071"/>
      <c r="O28" s="1071"/>
      <c r="P28" s="1071"/>
      <c r="Q28" s="1071"/>
      <c r="R28" s="1071"/>
      <c r="S28" s="1071"/>
      <c r="T28" s="1071"/>
      <c r="U28" s="1071"/>
      <c r="V28" s="1071"/>
      <c r="W28" s="1071"/>
      <c r="X28" s="1071"/>
      <c r="Y28" s="1071"/>
      <c r="Z28" s="1071"/>
      <c r="AA28" s="1071"/>
      <c r="AB28" s="1071"/>
      <c r="AC28" s="1071"/>
      <c r="AD28" s="1071"/>
      <c r="AE28" s="1071"/>
      <c r="AF28" s="1071"/>
      <c r="AG28" s="1071"/>
      <c r="AH28" s="1071"/>
      <c r="AI28" s="1071"/>
      <c r="AJ28" s="1071"/>
      <c r="AK28" s="1071"/>
      <c r="AL28" s="1071"/>
      <c r="AM28" s="1071"/>
      <c r="AN28" s="1071"/>
      <c r="AO28" s="1071"/>
      <c r="AP28" s="1071"/>
      <c r="AQ28" s="1071"/>
      <c r="AR28" s="1071"/>
      <c r="AS28" s="1071"/>
      <c r="AT28" s="1071"/>
      <c r="AU28" s="1071"/>
      <c r="AV28" s="1071"/>
      <c r="AW28" s="1071"/>
      <c r="AX28" s="1071"/>
      <c r="AY28" s="1071"/>
      <c r="AZ28" s="1071"/>
      <c r="BA28" s="1071"/>
      <c r="BB28" s="1071"/>
      <c r="BC28" s="1071"/>
      <c r="BD28" s="1071"/>
      <c r="BE28" s="1071"/>
      <c r="BF28" s="1071"/>
      <c r="BG28" s="1071"/>
      <c r="BH28" s="1071"/>
      <c r="BI28" s="1071"/>
      <c r="BJ28" s="1071"/>
      <c r="BK28" s="1071"/>
      <c r="BL28" s="1071"/>
      <c r="BM28" s="1071"/>
      <c r="BN28" s="1071"/>
    </row>
    <row r="29" spans="1:66" ht="15.75" customHeight="1">
      <c r="A29" s="6" t="s">
        <v>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780" t="s">
        <v>73</v>
      </c>
      <c r="T29" s="780"/>
      <c r="U29" s="780"/>
      <c r="V29" s="780"/>
      <c r="W29" s="780"/>
      <c r="X29" s="780"/>
      <c r="Y29" s="780"/>
      <c r="Z29" s="780"/>
      <c r="AA29" s="780"/>
      <c r="AB29" s="780"/>
      <c r="AC29" s="780"/>
      <c r="AD29" s="780"/>
      <c r="AE29" s="780"/>
      <c r="AF29" s="780"/>
      <c r="AG29" s="780"/>
      <c r="AH29" s="780"/>
      <c r="AI29" s="780"/>
      <c r="AJ29" s="780"/>
      <c r="AK29" s="780"/>
      <c r="AL29" s="780"/>
      <c r="AM29" s="780"/>
      <c r="AN29" s="780"/>
      <c r="AO29" s="780"/>
      <c r="AP29" s="780"/>
      <c r="AQ29" s="780"/>
      <c r="AR29" s="780"/>
      <c r="AS29" s="780"/>
      <c r="AT29" s="780"/>
      <c r="AU29" s="780"/>
      <c r="AV29" s="780"/>
      <c r="AW29" s="780"/>
      <c r="AX29" s="780"/>
      <c r="AY29" s="780"/>
      <c r="AZ29" s="780"/>
      <c r="BA29" s="780"/>
      <c r="BB29" s="780"/>
      <c r="BC29" s="780"/>
      <c r="BD29" s="780"/>
      <c r="BE29" s="780"/>
      <c r="BF29" s="780"/>
      <c r="BG29" s="780"/>
      <c r="BH29" s="780"/>
      <c r="BI29" s="780"/>
      <c r="BJ29" s="780"/>
      <c r="BK29" s="780"/>
      <c r="BL29" s="780"/>
      <c r="BM29" s="780"/>
      <c r="BN29" s="780"/>
    </row>
    <row r="30" spans="1:66" ht="15.75" customHeight="1">
      <c r="A30" s="6" t="s">
        <v>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62" t="s">
        <v>74</v>
      </c>
      <c r="AI30" s="562"/>
      <c r="AJ30" s="562"/>
      <c r="AK30" s="562"/>
      <c r="AL30" s="562"/>
      <c r="AM30" s="562"/>
      <c r="AN30" s="562"/>
      <c r="AO30" s="562"/>
      <c r="AP30" s="562"/>
      <c r="AQ30" s="562"/>
      <c r="AR30" s="562"/>
      <c r="AS30" s="562"/>
      <c r="AT30" s="562"/>
      <c r="AU30" s="562"/>
      <c r="AV30" s="562"/>
      <c r="AW30" s="562"/>
      <c r="AX30" s="562"/>
      <c r="AY30" s="562"/>
      <c r="AZ30" s="562"/>
      <c r="BA30" s="562"/>
      <c r="BB30" s="562"/>
      <c r="BC30" s="562"/>
      <c r="BD30" s="562"/>
      <c r="BE30" s="562"/>
      <c r="BF30" s="562"/>
      <c r="BG30" s="562"/>
      <c r="BH30" s="562"/>
      <c r="BI30" s="562"/>
      <c r="BJ30" s="562"/>
      <c r="BK30" s="562"/>
      <c r="BL30" s="562"/>
      <c r="BM30" s="562"/>
      <c r="BN30" s="562"/>
    </row>
    <row r="31" spans="1:66" ht="10.5" customHeight="1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</row>
    <row r="32" spans="1:66" ht="45.75" customHeight="1">
      <c r="A32" s="786" t="s">
        <v>427</v>
      </c>
      <c r="B32" s="786"/>
      <c r="C32" s="786"/>
      <c r="D32" s="786"/>
      <c r="E32" s="786"/>
      <c r="F32" s="786"/>
      <c r="G32" s="786"/>
      <c r="H32" s="786"/>
      <c r="I32" s="786"/>
      <c r="J32" s="786"/>
      <c r="K32" s="786"/>
      <c r="L32" s="786"/>
      <c r="M32" s="786"/>
      <c r="N32" s="786"/>
      <c r="O32" s="786"/>
      <c r="P32" s="786"/>
      <c r="Q32" s="786"/>
      <c r="R32" s="786"/>
      <c r="S32" s="786"/>
      <c r="T32" s="786"/>
      <c r="U32" s="786"/>
      <c r="V32" s="786"/>
      <c r="W32" s="786"/>
      <c r="X32" s="786"/>
      <c r="Y32" s="786"/>
      <c r="Z32" s="786"/>
      <c r="AA32" s="786"/>
      <c r="AB32" s="786"/>
      <c r="AC32" s="786"/>
      <c r="AD32" s="786"/>
      <c r="AE32" s="786"/>
      <c r="AF32" s="786"/>
      <c r="AG32" s="786"/>
      <c r="AH32" s="786"/>
      <c r="AI32" s="1076" t="s">
        <v>425</v>
      </c>
      <c r="AJ32" s="1076"/>
      <c r="AK32" s="1076"/>
      <c r="AL32" s="1076"/>
      <c r="AM32" s="1076"/>
      <c r="AN32" s="1076"/>
      <c r="AO32" s="1076"/>
      <c r="AP32" s="1076"/>
      <c r="AQ32" s="1076"/>
      <c r="AR32" s="1076" t="s">
        <v>426</v>
      </c>
      <c r="AS32" s="1076"/>
      <c r="AT32" s="1076"/>
      <c r="AU32" s="1076"/>
      <c r="AV32" s="1076"/>
      <c r="AW32" s="1076"/>
      <c r="AX32" s="1076"/>
      <c r="AY32" s="1076"/>
      <c r="AZ32" s="1076"/>
      <c r="BA32" s="1076"/>
      <c r="BB32" s="1076"/>
      <c r="BC32" s="1076" t="s">
        <v>184</v>
      </c>
      <c r="BD32" s="1076"/>
      <c r="BE32" s="1076"/>
      <c r="BF32" s="1076"/>
      <c r="BG32" s="1076"/>
      <c r="BH32" s="1076"/>
      <c r="BI32" s="1076"/>
      <c r="BJ32" s="1076"/>
      <c r="BK32" s="1076"/>
      <c r="BL32" s="1076"/>
      <c r="BM32" s="1076"/>
      <c r="BN32" s="80" t="s">
        <v>15</v>
      </c>
    </row>
    <row r="33" spans="1:66" ht="18" customHeight="1">
      <c r="A33" s="785" t="s">
        <v>428</v>
      </c>
      <c r="B33" s="785"/>
      <c r="C33" s="785"/>
      <c r="D33" s="785"/>
      <c r="E33" s="785"/>
      <c r="F33" s="785"/>
      <c r="G33" s="785"/>
      <c r="H33" s="785"/>
      <c r="I33" s="785"/>
      <c r="J33" s="785"/>
      <c r="K33" s="785"/>
      <c r="L33" s="785"/>
      <c r="M33" s="785"/>
      <c r="N33" s="785"/>
      <c r="O33" s="785"/>
      <c r="P33" s="785"/>
      <c r="Q33" s="785"/>
      <c r="R33" s="785"/>
      <c r="S33" s="785"/>
      <c r="T33" s="785"/>
      <c r="U33" s="785"/>
      <c r="V33" s="785"/>
      <c r="W33" s="785"/>
      <c r="X33" s="785"/>
      <c r="Y33" s="785"/>
      <c r="Z33" s="785"/>
      <c r="AA33" s="785"/>
      <c r="AB33" s="785"/>
      <c r="AC33" s="785"/>
      <c r="AD33" s="785"/>
      <c r="AE33" s="785"/>
      <c r="AF33" s="785"/>
      <c r="AG33" s="785"/>
      <c r="AH33" s="785"/>
      <c r="AI33" s="1076">
        <v>113</v>
      </c>
      <c r="AJ33" s="1076"/>
      <c r="AK33" s="1076"/>
      <c r="AL33" s="1076"/>
      <c r="AM33" s="1076"/>
      <c r="AN33" s="1076"/>
      <c r="AO33" s="1076"/>
      <c r="AP33" s="1076"/>
      <c r="AQ33" s="1076"/>
      <c r="AR33" s="1076">
        <v>169</v>
      </c>
      <c r="AS33" s="1076"/>
      <c r="AT33" s="1076"/>
      <c r="AU33" s="1076"/>
      <c r="AV33" s="1076"/>
      <c r="AW33" s="1076"/>
      <c r="AX33" s="1076"/>
      <c r="AY33" s="1076"/>
      <c r="AZ33" s="1076"/>
      <c r="BA33" s="1076"/>
      <c r="BB33" s="1076"/>
      <c r="BC33" s="1078"/>
      <c r="BD33" s="1078"/>
      <c r="BE33" s="1078"/>
      <c r="BF33" s="1078"/>
      <c r="BG33" s="1078"/>
      <c r="BH33" s="1078"/>
      <c r="BI33" s="1078"/>
      <c r="BJ33" s="1078"/>
      <c r="BK33" s="1078"/>
      <c r="BL33" s="1078"/>
      <c r="BM33" s="1078"/>
      <c r="BN33" s="82">
        <f>AI33*AR33*BC33</f>
        <v>0</v>
      </c>
    </row>
    <row r="34" spans="1:66" ht="15.75" customHeight="1">
      <c r="A34" s="785" t="s">
        <v>429</v>
      </c>
      <c r="B34" s="785"/>
      <c r="C34" s="785"/>
      <c r="D34" s="785"/>
      <c r="E34" s="785"/>
      <c r="F34" s="785"/>
      <c r="G34" s="785"/>
      <c r="H34" s="785"/>
      <c r="I34" s="785"/>
      <c r="J34" s="785"/>
      <c r="K34" s="785"/>
      <c r="L34" s="785"/>
      <c r="M34" s="785"/>
      <c r="N34" s="785"/>
      <c r="O34" s="785"/>
      <c r="P34" s="785"/>
      <c r="Q34" s="785"/>
      <c r="R34" s="785"/>
      <c r="S34" s="785"/>
      <c r="T34" s="785"/>
      <c r="U34" s="785"/>
      <c r="V34" s="785"/>
      <c r="W34" s="785"/>
      <c r="X34" s="785"/>
      <c r="Y34" s="785"/>
      <c r="Z34" s="785"/>
      <c r="AA34" s="785"/>
      <c r="AB34" s="785"/>
      <c r="AC34" s="785"/>
      <c r="AD34" s="785"/>
      <c r="AE34" s="785"/>
      <c r="AF34" s="785"/>
      <c r="AG34" s="785"/>
      <c r="AH34" s="785"/>
      <c r="AI34" s="1076">
        <v>22</v>
      </c>
      <c r="AJ34" s="1076"/>
      <c r="AK34" s="1076"/>
      <c r="AL34" s="1076"/>
      <c r="AM34" s="1076"/>
      <c r="AN34" s="1076"/>
      <c r="AO34" s="1076"/>
      <c r="AP34" s="1076"/>
      <c r="AQ34" s="1076"/>
      <c r="AR34" s="1076">
        <v>169</v>
      </c>
      <c r="AS34" s="1076"/>
      <c r="AT34" s="1076"/>
      <c r="AU34" s="1076"/>
      <c r="AV34" s="1076"/>
      <c r="AW34" s="1076"/>
      <c r="AX34" s="1076"/>
      <c r="AY34" s="1076"/>
      <c r="AZ34" s="1076"/>
      <c r="BA34" s="1076"/>
      <c r="BB34" s="1076"/>
      <c r="BC34" s="1078"/>
      <c r="BD34" s="1078"/>
      <c r="BE34" s="1078"/>
      <c r="BF34" s="1078"/>
      <c r="BG34" s="1078"/>
      <c r="BH34" s="1078"/>
      <c r="BI34" s="1078"/>
      <c r="BJ34" s="1078"/>
      <c r="BK34" s="1078"/>
      <c r="BL34" s="1078"/>
      <c r="BM34" s="1078"/>
      <c r="BN34" s="82">
        <v>1857947.49</v>
      </c>
    </row>
    <row r="35" spans="1:66" s="6" customFormat="1" ht="15.75" customHeight="1">
      <c r="A35" s="776" t="s">
        <v>7</v>
      </c>
      <c r="B35" s="776"/>
      <c r="C35" s="776"/>
      <c r="D35" s="776"/>
      <c r="E35" s="776"/>
      <c r="F35" s="776"/>
      <c r="G35" s="776"/>
      <c r="H35" s="776"/>
      <c r="I35" s="776"/>
      <c r="J35" s="776"/>
      <c r="K35" s="776"/>
      <c r="L35" s="776"/>
      <c r="M35" s="776"/>
      <c r="N35" s="776"/>
      <c r="O35" s="776"/>
      <c r="P35" s="776"/>
      <c r="Q35" s="776"/>
      <c r="R35" s="776"/>
      <c r="S35" s="776"/>
      <c r="T35" s="776"/>
      <c r="U35" s="776"/>
      <c r="V35" s="776"/>
      <c r="W35" s="776"/>
      <c r="X35" s="776"/>
      <c r="Y35" s="776"/>
      <c r="Z35" s="776"/>
      <c r="AA35" s="776"/>
      <c r="AB35" s="776"/>
      <c r="AC35" s="776"/>
      <c r="AD35" s="776"/>
      <c r="AE35" s="776"/>
      <c r="AF35" s="776"/>
      <c r="AG35" s="776"/>
      <c r="AH35" s="776"/>
      <c r="AI35" s="1076"/>
      <c r="AJ35" s="1076"/>
      <c r="AK35" s="1076"/>
      <c r="AL35" s="1076"/>
      <c r="AM35" s="1076"/>
      <c r="AN35" s="1076"/>
      <c r="AO35" s="1076"/>
      <c r="AP35" s="1076"/>
      <c r="AQ35" s="1076"/>
      <c r="AR35" s="1076"/>
      <c r="AS35" s="1076"/>
      <c r="AT35" s="1076"/>
      <c r="AU35" s="1076"/>
      <c r="AV35" s="1076"/>
      <c r="AW35" s="1076"/>
      <c r="AX35" s="1076"/>
      <c r="AY35" s="1076"/>
      <c r="AZ35" s="1076"/>
      <c r="BA35" s="1076"/>
      <c r="BB35" s="1076"/>
      <c r="BC35" s="1082"/>
      <c r="BD35" s="1082"/>
      <c r="BE35" s="1082"/>
      <c r="BF35" s="1082"/>
      <c r="BG35" s="1082"/>
      <c r="BH35" s="1082"/>
      <c r="BI35" s="1082"/>
      <c r="BJ35" s="1082"/>
      <c r="BK35" s="1082"/>
      <c r="BL35" s="1082"/>
      <c r="BM35" s="1082"/>
      <c r="BN35" s="81">
        <f>SUM(BN33:BN34)</f>
        <v>1857947.49</v>
      </c>
    </row>
    <row r="36" spans="1:66" ht="15.75" customHeight="1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</row>
    <row r="37" spans="1:66" ht="15.75" customHeight="1">
      <c r="A37" s="1071" t="s">
        <v>183</v>
      </c>
      <c r="B37" s="1071"/>
      <c r="C37" s="1071"/>
      <c r="D37" s="1071"/>
      <c r="E37" s="1071"/>
      <c r="F37" s="1071"/>
      <c r="G37" s="1071"/>
      <c r="H37" s="1071"/>
      <c r="I37" s="1071"/>
      <c r="J37" s="1071"/>
      <c r="K37" s="1071"/>
      <c r="L37" s="1071"/>
      <c r="M37" s="1071"/>
      <c r="N37" s="1071"/>
      <c r="O37" s="1071"/>
      <c r="P37" s="1071"/>
      <c r="Q37" s="1071"/>
      <c r="R37" s="1071"/>
      <c r="S37" s="1071"/>
      <c r="T37" s="1071"/>
      <c r="U37" s="1071"/>
      <c r="V37" s="1071"/>
      <c r="W37" s="1071"/>
      <c r="X37" s="1071"/>
      <c r="Y37" s="1071"/>
      <c r="Z37" s="1071"/>
      <c r="AA37" s="1071"/>
      <c r="AB37" s="1071"/>
      <c r="AC37" s="1071"/>
      <c r="AD37" s="1071"/>
      <c r="AE37" s="1071"/>
      <c r="AF37" s="1071"/>
      <c r="AG37" s="1071"/>
      <c r="AH37" s="1071"/>
      <c r="AI37" s="1071"/>
      <c r="AJ37" s="1071"/>
      <c r="AK37" s="1071"/>
      <c r="AL37" s="1071"/>
      <c r="AM37" s="1071"/>
      <c r="AN37" s="1071"/>
      <c r="AO37" s="1071"/>
      <c r="AP37" s="1071"/>
      <c r="AQ37" s="1071"/>
      <c r="AR37" s="1071"/>
      <c r="AS37" s="1071"/>
      <c r="AT37" s="1071"/>
      <c r="AU37" s="1071"/>
      <c r="AV37" s="1071"/>
      <c r="AW37" s="1071"/>
      <c r="AX37" s="1071"/>
      <c r="AY37" s="1071"/>
      <c r="AZ37" s="1071"/>
      <c r="BA37" s="1071"/>
      <c r="BB37" s="1071"/>
      <c r="BC37" s="1071"/>
      <c r="BD37" s="1071"/>
      <c r="BE37" s="1071"/>
      <c r="BF37" s="1071"/>
      <c r="BG37" s="1071"/>
      <c r="BH37" s="1071"/>
      <c r="BI37" s="1071"/>
      <c r="BJ37" s="1071"/>
      <c r="BK37" s="1071"/>
      <c r="BL37" s="1071"/>
      <c r="BM37" s="1071"/>
      <c r="BN37" s="1071"/>
    </row>
    <row r="38" spans="1:66" ht="15.75" customHeight="1">
      <c r="A38" s="6" t="s">
        <v>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780" t="s">
        <v>73</v>
      </c>
      <c r="T38" s="780"/>
      <c r="U38" s="780"/>
      <c r="V38" s="780"/>
      <c r="W38" s="780"/>
      <c r="X38" s="780"/>
      <c r="Y38" s="780"/>
      <c r="Z38" s="780"/>
      <c r="AA38" s="780"/>
      <c r="AB38" s="780"/>
      <c r="AC38" s="780"/>
      <c r="AD38" s="780"/>
      <c r="AE38" s="780"/>
      <c r="AF38" s="780"/>
      <c r="AG38" s="780"/>
      <c r="AH38" s="780"/>
      <c r="AI38" s="780"/>
      <c r="AJ38" s="780"/>
      <c r="AK38" s="780"/>
      <c r="AL38" s="780"/>
      <c r="AM38" s="780"/>
      <c r="AN38" s="780"/>
      <c r="AO38" s="780"/>
      <c r="AP38" s="780"/>
      <c r="AQ38" s="780"/>
      <c r="AR38" s="780"/>
      <c r="AS38" s="780"/>
      <c r="AT38" s="780"/>
      <c r="AU38" s="780"/>
      <c r="AV38" s="780"/>
      <c r="AW38" s="780"/>
      <c r="AX38" s="780"/>
      <c r="AY38" s="780"/>
      <c r="AZ38" s="780"/>
      <c r="BA38" s="780"/>
      <c r="BB38" s="780"/>
      <c r="BC38" s="780"/>
      <c r="BD38" s="780"/>
      <c r="BE38" s="780"/>
      <c r="BF38" s="780"/>
      <c r="BG38" s="780"/>
      <c r="BH38" s="780"/>
      <c r="BI38" s="780"/>
      <c r="BJ38" s="780"/>
      <c r="BK38" s="780"/>
      <c r="BL38" s="780"/>
      <c r="BM38" s="780"/>
      <c r="BN38" s="780"/>
    </row>
    <row r="39" spans="1:66" ht="15.75" customHeight="1">
      <c r="A39" s="6" t="s">
        <v>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62" t="s">
        <v>180</v>
      </c>
      <c r="AI39" s="562"/>
      <c r="AJ39" s="562"/>
      <c r="AK39" s="562"/>
      <c r="AL39" s="562"/>
      <c r="AM39" s="562"/>
      <c r="AN39" s="562"/>
      <c r="AO39" s="562"/>
      <c r="AP39" s="562"/>
      <c r="AQ39" s="562"/>
      <c r="AR39" s="562"/>
      <c r="AS39" s="562"/>
      <c r="AT39" s="562"/>
      <c r="AU39" s="562"/>
      <c r="AV39" s="562"/>
      <c r="AW39" s="562"/>
      <c r="AX39" s="562"/>
      <c r="AY39" s="562"/>
      <c r="AZ39" s="562"/>
      <c r="BA39" s="562"/>
      <c r="BB39" s="562"/>
      <c r="BC39" s="562"/>
      <c r="BD39" s="562"/>
      <c r="BE39" s="562"/>
      <c r="BF39" s="562"/>
      <c r="BG39" s="562"/>
      <c r="BH39" s="562"/>
      <c r="BI39" s="562"/>
      <c r="BJ39" s="562"/>
      <c r="BK39" s="562"/>
      <c r="BL39" s="562"/>
      <c r="BM39" s="562"/>
      <c r="BN39" s="562"/>
    </row>
    <row r="40" spans="1:66" ht="7.5" customHeight="1">
      <c r="A40" s="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</row>
    <row r="41" spans="1:66" ht="38.25" customHeight="1">
      <c r="A41" s="1083" t="s">
        <v>174</v>
      </c>
      <c r="B41" s="1084"/>
      <c r="C41" s="1084"/>
      <c r="D41" s="1084"/>
      <c r="E41" s="1084"/>
      <c r="F41" s="1084"/>
      <c r="G41" s="1084"/>
      <c r="H41" s="1084"/>
      <c r="I41" s="1084"/>
      <c r="J41" s="1084"/>
      <c r="K41" s="1084"/>
      <c r="L41" s="1084"/>
      <c r="M41" s="1084"/>
      <c r="N41" s="1084"/>
      <c r="O41" s="1084"/>
      <c r="P41" s="1084"/>
      <c r="Q41" s="1084"/>
      <c r="R41" s="1084"/>
      <c r="S41" s="1084"/>
      <c r="T41" s="1084"/>
      <c r="U41" s="1084"/>
      <c r="V41" s="1084"/>
      <c r="W41" s="1084"/>
      <c r="X41" s="1084"/>
      <c r="Y41" s="1084"/>
      <c r="Z41" s="1084"/>
      <c r="AA41" s="1084"/>
      <c r="AB41" s="1085"/>
      <c r="AC41" s="1076" t="s">
        <v>179</v>
      </c>
      <c r="AD41" s="1076"/>
      <c r="AE41" s="1076"/>
      <c r="AF41" s="1076"/>
      <c r="AG41" s="1076"/>
      <c r="AH41" s="1076"/>
      <c r="AI41" s="1076"/>
      <c r="AJ41" s="1076"/>
      <c r="AK41" s="1076"/>
      <c r="AL41" s="1076"/>
      <c r="AM41" s="1076"/>
      <c r="AN41" s="1076"/>
      <c r="AO41" s="1076"/>
      <c r="AP41" s="1076"/>
      <c r="AQ41" s="1076"/>
      <c r="AR41" s="1076"/>
      <c r="AS41" s="1076"/>
      <c r="AT41" s="1076"/>
      <c r="AU41" s="1076" t="s">
        <v>185</v>
      </c>
      <c r="AV41" s="1076"/>
      <c r="AW41" s="1076"/>
      <c r="AX41" s="1076"/>
      <c r="AY41" s="1076"/>
      <c r="AZ41" s="1076"/>
      <c r="BA41" s="1076"/>
      <c r="BB41" s="1076"/>
      <c r="BC41" s="1076"/>
      <c r="BD41" s="1076"/>
      <c r="BE41" s="1076"/>
      <c r="BF41" s="1076"/>
      <c r="BG41" s="1076"/>
      <c r="BH41" s="1076"/>
      <c r="BI41" s="1076"/>
      <c r="BJ41" s="1076"/>
      <c r="BK41" s="1076"/>
      <c r="BL41" s="1076"/>
      <c r="BM41" s="1076"/>
      <c r="BN41" s="80" t="s">
        <v>15</v>
      </c>
    </row>
    <row r="42" spans="1:66" ht="15.75" customHeight="1">
      <c r="A42" s="1083">
        <v>186</v>
      </c>
      <c r="B42" s="1084"/>
      <c r="C42" s="1084"/>
      <c r="D42" s="1084"/>
      <c r="E42" s="1084"/>
      <c r="F42" s="1084"/>
      <c r="G42" s="1084"/>
      <c r="H42" s="1084"/>
      <c r="I42" s="1084"/>
      <c r="J42" s="1084"/>
      <c r="K42" s="1084"/>
      <c r="L42" s="1084"/>
      <c r="M42" s="1084"/>
      <c r="N42" s="1084"/>
      <c r="O42" s="1084"/>
      <c r="P42" s="1084"/>
      <c r="Q42" s="1084"/>
      <c r="R42" s="1084"/>
      <c r="S42" s="1084"/>
      <c r="T42" s="1084"/>
      <c r="U42" s="1084"/>
      <c r="V42" s="1084"/>
      <c r="W42" s="1084"/>
      <c r="X42" s="1084"/>
      <c r="Y42" s="1084"/>
      <c r="Z42" s="1084"/>
      <c r="AA42" s="1084"/>
      <c r="AB42" s="1085"/>
      <c r="AC42" s="1076">
        <v>169</v>
      </c>
      <c r="AD42" s="1076"/>
      <c r="AE42" s="1076"/>
      <c r="AF42" s="1076"/>
      <c r="AG42" s="1076"/>
      <c r="AH42" s="1076"/>
      <c r="AI42" s="1076"/>
      <c r="AJ42" s="1076"/>
      <c r="AK42" s="1076"/>
      <c r="AL42" s="1076"/>
      <c r="AM42" s="1076"/>
      <c r="AN42" s="1076"/>
      <c r="AO42" s="1076"/>
      <c r="AP42" s="1076"/>
      <c r="AQ42" s="1076"/>
      <c r="AR42" s="1076"/>
      <c r="AS42" s="1076"/>
      <c r="AT42" s="1076"/>
      <c r="AU42" s="1078">
        <v>45</v>
      </c>
      <c r="AV42" s="1078"/>
      <c r="AW42" s="1078"/>
      <c r="AX42" s="1078"/>
      <c r="AY42" s="1078"/>
      <c r="AZ42" s="1078"/>
      <c r="BA42" s="1078"/>
      <c r="BB42" s="1078"/>
      <c r="BC42" s="1078"/>
      <c r="BD42" s="1078"/>
      <c r="BE42" s="1078"/>
      <c r="BF42" s="1078"/>
      <c r="BG42" s="1078"/>
      <c r="BH42" s="1078"/>
      <c r="BI42" s="1078"/>
      <c r="BJ42" s="1078"/>
      <c r="BK42" s="1078"/>
      <c r="BL42" s="1078"/>
      <c r="BM42" s="1078"/>
      <c r="BN42" s="82">
        <f>A42*AC42*AU42</f>
        <v>1414530</v>
      </c>
    </row>
    <row r="43" spans="1:66" ht="15.75" customHeight="1">
      <c r="A43" s="1086" t="s">
        <v>7</v>
      </c>
      <c r="B43" s="1087"/>
      <c r="C43" s="1087"/>
      <c r="D43" s="1087"/>
      <c r="E43" s="1087"/>
      <c r="F43" s="1087"/>
      <c r="G43" s="1087"/>
      <c r="H43" s="1087"/>
      <c r="I43" s="1087"/>
      <c r="J43" s="1087"/>
      <c r="K43" s="1087"/>
      <c r="L43" s="1087"/>
      <c r="M43" s="1087"/>
      <c r="N43" s="1087"/>
      <c r="O43" s="1087"/>
      <c r="P43" s="1087"/>
      <c r="Q43" s="1087"/>
      <c r="R43" s="1087"/>
      <c r="S43" s="1087"/>
      <c r="T43" s="1087"/>
      <c r="U43" s="1087"/>
      <c r="V43" s="1087"/>
      <c r="W43" s="1087"/>
      <c r="X43" s="1087"/>
      <c r="Y43" s="1087"/>
      <c r="Z43" s="1087"/>
      <c r="AA43" s="1087"/>
      <c r="AB43" s="1088"/>
      <c r="AC43" s="1079">
        <f>SUM(AC42)</f>
        <v>169</v>
      </c>
      <c r="AD43" s="1079"/>
      <c r="AE43" s="1079"/>
      <c r="AF43" s="1079"/>
      <c r="AG43" s="1079"/>
      <c r="AH43" s="1079"/>
      <c r="AI43" s="1079"/>
      <c r="AJ43" s="1079"/>
      <c r="AK43" s="1079"/>
      <c r="AL43" s="1079"/>
      <c r="AM43" s="1079"/>
      <c r="AN43" s="1079"/>
      <c r="AO43" s="1079"/>
      <c r="AP43" s="1079"/>
      <c r="AQ43" s="1079"/>
      <c r="AR43" s="1079"/>
      <c r="AS43" s="1079"/>
      <c r="AT43" s="1079"/>
      <c r="AU43" s="1082">
        <f>SUM(AU42)</f>
        <v>45</v>
      </c>
      <c r="AV43" s="1082"/>
      <c r="AW43" s="1082"/>
      <c r="AX43" s="1082"/>
      <c r="AY43" s="1082"/>
      <c r="AZ43" s="1082"/>
      <c r="BA43" s="1082"/>
      <c r="BB43" s="1082"/>
      <c r="BC43" s="1082"/>
      <c r="BD43" s="1082"/>
      <c r="BE43" s="1082"/>
      <c r="BF43" s="1082"/>
      <c r="BG43" s="1082"/>
      <c r="BH43" s="1082"/>
      <c r="BI43" s="1082"/>
      <c r="BJ43" s="1082"/>
      <c r="BK43" s="1082"/>
      <c r="BL43" s="1082"/>
      <c r="BM43" s="1082"/>
      <c r="BN43" s="81">
        <f>SUM(BN42)</f>
        <v>1414530</v>
      </c>
    </row>
    <row r="44" spans="1:66" ht="15.75" customHeight="1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</row>
    <row r="45" spans="1:66" ht="12.75" customHeight="1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</row>
    <row r="46" spans="1:66" ht="15.75">
      <c r="A46" s="608" t="s">
        <v>562</v>
      </c>
      <c r="B46" s="608"/>
      <c r="C46" s="608"/>
      <c r="D46" s="608"/>
      <c r="E46" s="608"/>
      <c r="F46" s="608"/>
      <c r="G46" s="608"/>
      <c r="H46" s="608"/>
      <c r="I46" s="608"/>
      <c r="J46" s="608"/>
      <c r="K46" s="608"/>
      <c r="L46" s="608"/>
      <c r="M46" s="608"/>
      <c r="N46" s="608"/>
      <c r="O46" s="608"/>
      <c r="P46" s="608"/>
      <c r="Q46" s="608"/>
      <c r="R46" s="608"/>
      <c r="S46" s="608"/>
      <c r="T46" s="608"/>
      <c r="U46" s="608"/>
      <c r="V46" s="608"/>
      <c r="W46" s="608"/>
      <c r="X46" s="608"/>
      <c r="Y46" s="608"/>
      <c r="Z46" s="608"/>
      <c r="AA46" s="608"/>
      <c r="AB46" s="608"/>
      <c r="AC46" s="608"/>
      <c r="AD46" s="608"/>
      <c r="AE46" s="608"/>
      <c r="AF46" s="608"/>
      <c r="AG46" s="608"/>
      <c r="AH46" s="608"/>
      <c r="AI46" s="608"/>
      <c r="AJ46" s="608"/>
      <c r="AK46" s="608"/>
      <c r="AL46" s="608"/>
      <c r="AM46" s="608"/>
      <c r="AN46" s="608"/>
      <c r="AO46" s="608"/>
      <c r="AP46" s="608"/>
      <c r="AQ46" s="608"/>
      <c r="AR46" s="608"/>
      <c r="AS46" s="55"/>
      <c r="AT46" s="55"/>
      <c r="AU46" s="55"/>
      <c r="AV46" s="55"/>
      <c r="AW46" s="55"/>
      <c r="AX46" s="570">
        <f>BN14+BN35</f>
        <v>2115743.49</v>
      </c>
      <c r="AY46" s="570"/>
      <c r="AZ46" s="570"/>
      <c r="BA46" s="570"/>
      <c r="BB46" s="570"/>
      <c r="BC46" s="570"/>
      <c r="BD46" s="570"/>
      <c r="BE46" s="570"/>
      <c r="BF46" s="570"/>
      <c r="BG46" s="570"/>
      <c r="BH46" s="570"/>
      <c r="BI46" s="570"/>
      <c r="BJ46" s="570"/>
      <c r="BK46" s="570"/>
      <c r="BL46" s="570"/>
      <c r="BM46" s="570"/>
      <c r="BN46" s="55" t="s">
        <v>11</v>
      </c>
    </row>
    <row r="47" spans="1:66" ht="15.75">
      <c r="A47" s="608" t="s">
        <v>563</v>
      </c>
      <c r="B47" s="608"/>
      <c r="C47" s="608"/>
      <c r="D47" s="608"/>
      <c r="E47" s="608"/>
      <c r="F47" s="608"/>
      <c r="G47" s="608"/>
      <c r="H47" s="608"/>
      <c r="I47" s="608"/>
      <c r="J47" s="608"/>
      <c r="K47" s="608"/>
      <c r="L47" s="608"/>
      <c r="M47" s="608"/>
      <c r="N47" s="608"/>
      <c r="O47" s="608"/>
      <c r="P47" s="608"/>
      <c r="Q47" s="608"/>
      <c r="R47" s="608"/>
      <c r="S47" s="608"/>
      <c r="T47" s="608"/>
      <c r="U47" s="608"/>
      <c r="V47" s="608"/>
      <c r="W47" s="608"/>
      <c r="X47" s="608"/>
      <c r="Y47" s="608"/>
      <c r="Z47" s="608"/>
      <c r="AA47" s="608"/>
      <c r="AB47" s="608"/>
      <c r="AC47" s="608"/>
      <c r="AD47" s="608"/>
      <c r="AE47" s="608"/>
      <c r="AF47" s="608"/>
      <c r="AG47" s="608"/>
      <c r="AH47" s="608"/>
      <c r="AI47" s="608"/>
      <c r="AJ47" s="608"/>
      <c r="AK47" s="608"/>
      <c r="AL47" s="608"/>
      <c r="AM47" s="608"/>
      <c r="AN47" s="608"/>
      <c r="AO47" s="608"/>
      <c r="AP47" s="608"/>
      <c r="AQ47" s="608"/>
      <c r="AR47" s="608"/>
      <c r="AS47" s="55"/>
      <c r="AT47" s="55"/>
      <c r="AU47" s="55"/>
      <c r="AV47" s="55"/>
      <c r="AW47" s="55"/>
      <c r="AX47" s="570">
        <f>BN24+BN43</f>
        <v>1686648</v>
      </c>
      <c r="AY47" s="570"/>
      <c r="AZ47" s="570"/>
      <c r="BA47" s="570"/>
      <c r="BB47" s="570"/>
      <c r="BC47" s="570"/>
      <c r="BD47" s="570"/>
      <c r="BE47" s="570"/>
      <c r="BF47" s="570"/>
      <c r="BG47" s="570"/>
      <c r="BH47" s="570"/>
      <c r="BI47" s="570"/>
      <c r="BJ47" s="570"/>
      <c r="BK47" s="570"/>
      <c r="BL47" s="570"/>
      <c r="BM47" s="570"/>
      <c r="BN47" s="55" t="s">
        <v>11</v>
      </c>
    </row>
    <row r="49" spans="1:66" ht="45" customHeight="1">
      <c r="A49" s="567" t="s">
        <v>564</v>
      </c>
      <c r="B49" s="567"/>
      <c r="C49" s="567"/>
      <c r="D49" s="567"/>
      <c r="E49" s="567"/>
      <c r="F49" s="567"/>
      <c r="G49" s="567"/>
      <c r="H49" s="567"/>
      <c r="I49" s="567"/>
      <c r="J49" s="567"/>
      <c r="K49" s="567"/>
      <c r="L49" s="567"/>
      <c r="M49" s="567"/>
      <c r="N49" s="567"/>
      <c r="O49" s="567"/>
      <c r="P49" s="567"/>
      <c r="Q49" s="567"/>
      <c r="R49" s="567"/>
      <c r="S49" s="567"/>
      <c r="T49" s="567"/>
      <c r="U49" s="567"/>
      <c r="V49" s="567"/>
      <c r="W49" s="567"/>
      <c r="X49" s="567"/>
      <c r="Y49" s="567"/>
      <c r="Z49" s="567"/>
      <c r="AA49" s="567"/>
      <c r="AB49" s="567"/>
      <c r="AC49" s="567"/>
      <c r="AD49" s="567"/>
      <c r="AE49" s="567"/>
      <c r="AF49" s="567"/>
      <c r="AG49" s="567"/>
      <c r="AH49" s="567"/>
      <c r="AI49" s="567"/>
      <c r="AJ49" s="567"/>
      <c r="AK49" s="567"/>
      <c r="AL49" s="567"/>
      <c r="AM49" s="567"/>
      <c r="AN49" s="567"/>
      <c r="AO49" s="567"/>
      <c r="AP49" s="567"/>
      <c r="AQ49" s="567"/>
      <c r="AR49" s="567"/>
      <c r="AS49" s="567"/>
      <c r="AT49" s="567"/>
      <c r="AU49" s="567"/>
      <c r="AV49" s="567"/>
      <c r="AW49" s="567"/>
      <c r="AX49" s="567"/>
      <c r="AY49" s="567"/>
      <c r="AZ49" s="567"/>
      <c r="BA49" s="567"/>
      <c r="BB49" s="567"/>
      <c r="BC49" s="567"/>
      <c r="BD49" s="567"/>
      <c r="BE49" s="567"/>
      <c r="BF49" s="567"/>
      <c r="BG49" s="567"/>
      <c r="BH49" s="567"/>
      <c r="BI49" s="567"/>
      <c r="BJ49" s="567"/>
      <c r="BK49" s="567"/>
      <c r="BL49" s="567"/>
      <c r="BM49" s="567"/>
      <c r="BN49" s="567"/>
    </row>
  </sheetData>
  <sheetProtection/>
  <mergeCells count="85">
    <mergeCell ref="A47:AR47"/>
    <mergeCell ref="AX47:BM47"/>
    <mergeCell ref="A49:BN49"/>
    <mergeCell ref="A46:AR46"/>
    <mergeCell ref="AX46:BM46"/>
    <mergeCell ref="A43:AB43"/>
    <mergeCell ref="AC43:AT43"/>
    <mergeCell ref="AU43:BM43"/>
    <mergeCell ref="AH39:BN39"/>
    <mergeCell ref="A41:AB41"/>
    <mergeCell ref="AC41:AT41"/>
    <mergeCell ref="AU41:BM41"/>
    <mergeCell ref="A42:AB42"/>
    <mergeCell ref="AC42:AT42"/>
    <mergeCell ref="AU42:BM42"/>
    <mergeCell ref="A35:AH35"/>
    <mergeCell ref="AI35:AQ35"/>
    <mergeCell ref="AR35:BB35"/>
    <mergeCell ref="BC35:BM35"/>
    <mergeCell ref="A37:BN37"/>
    <mergeCell ref="S38:BN38"/>
    <mergeCell ref="A33:AH33"/>
    <mergeCell ref="AI33:AQ33"/>
    <mergeCell ref="AR33:BB33"/>
    <mergeCell ref="BC33:BM33"/>
    <mergeCell ref="A34:AH34"/>
    <mergeCell ref="AI34:AQ34"/>
    <mergeCell ref="AR34:BB34"/>
    <mergeCell ref="BC34:BM34"/>
    <mergeCell ref="A26:BN26"/>
    <mergeCell ref="A28:BN28"/>
    <mergeCell ref="S29:BN29"/>
    <mergeCell ref="AH30:BN30"/>
    <mergeCell ref="A32:AH32"/>
    <mergeCell ref="AI32:AQ32"/>
    <mergeCell ref="AR32:BB32"/>
    <mergeCell ref="BC32:BM32"/>
    <mergeCell ref="A23:E23"/>
    <mergeCell ref="F23:AP23"/>
    <mergeCell ref="AQ23:BB23"/>
    <mergeCell ref="BC23:BM23"/>
    <mergeCell ref="A24:E24"/>
    <mergeCell ref="F24:AP24"/>
    <mergeCell ref="AQ24:BB24"/>
    <mergeCell ref="BC24:BM24"/>
    <mergeCell ref="A21:E21"/>
    <mergeCell ref="F21:AP21"/>
    <mergeCell ref="AQ21:BB21"/>
    <mergeCell ref="BC21:BM21"/>
    <mergeCell ref="A22:E22"/>
    <mergeCell ref="F22:AP22"/>
    <mergeCell ref="AQ22:BB22"/>
    <mergeCell ref="BC22:BM22"/>
    <mergeCell ref="A16:BN16"/>
    <mergeCell ref="S17:BN17"/>
    <mergeCell ref="AH18:BN18"/>
    <mergeCell ref="A20:E20"/>
    <mergeCell ref="F20:AP20"/>
    <mergeCell ref="AQ20:BB20"/>
    <mergeCell ref="BC20:BM20"/>
    <mergeCell ref="A13:E13"/>
    <mergeCell ref="F13:AP13"/>
    <mergeCell ref="AQ13:BB13"/>
    <mergeCell ref="BC13:BM13"/>
    <mergeCell ref="A14:E14"/>
    <mergeCell ref="F14:AP14"/>
    <mergeCell ref="AQ14:BB14"/>
    <mergeCell ref="BC14:BM14"/>
    <mergeCell ref="A11:E11"/>
    <mergeCell ref="F11:AP11"/>
    <mergeCell ref="AQ11:BB11"/>
    <mergeCell ref="BC11:BM11"/>
    <mergeCell ref="A12:E12"/>
    <mergeCell ref="F12:AP12"/>
    <mergeCell ref="AQ12:BB12"/>
    <mergeCell ref="BC12:BM12"/>
    <mergeCell ref="A2:BN2"/>
    <mergeCell ref="A4:BN4"/>
    <mergeCell ref="A6:BN6"/>
    <mergeCell ref="S7:BN7"/>
    <mergeCell ref="AH8:BN8"/>
    <mergeCell ref="A10:E10"/>
    <mergeCell ref="F10:AP10"/>
    <mergeCell ref="AQ10:BB10"/>
    <mergeCell ref="BC10:BM10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8"/>
  </sheetPr>
  <dimension ref="A1:BN30"/>
  <sheetViews>
    <sheetView view="pageBreakPreview" zoomScaleSheetLayoutView="100" workbookViewId="0" topLeftCell="A7">
      <selection activeCell="A2" sqref="A2:BN2"/>
    </sheetView>
  </sheetViews>
  <sheetFormatPr defaultColWidth="1.12109375" defaultRowHeight="12.75"/>
  <cols>
    <col min="1" max="2" width="1.12109375" style="10" customWidth="1"/>
    <col min="3" max="3" width="2.00390625" style="10" customWidth="1"/>
    <col min="4" max="16" width="1.12109375" style="10" customWidth="1"/>
    <col min="17" max="17" width="2.375" style="10" customWidth="1"/>
    <col min="18" max="39" width="1.12109375" style="10" customWidth="1"/>
    <col min="40" max="40" width="1.12109375" style="10" hidden="1" customWidth="1"/>
    <col min="41" max="47" width="1.12109375" style="10" customWidth="1"/>
    <col min="48" max="48" width="1.12109375" style="10" hidden="1" customWidth="1"/>
    <col min="49" max="54" width="1.12109375" style="10" customWidth="1"/>
    <col min="55" max="55" width="2.375" style="10" customWidth="1"/>
    <col min="56" max="58" width="1.12109375" style="10" customWidth="1"/>
    <col min="59" max="59" width="0.6171875" style="10" customWidth="1"/>
    <col min="60" max="65" width="1.12109375" style="10" customWidth="1"/>
    <col min="66" max="66" width="17.875" style="10" customWidth="1"/>
    <col min="67" max="16384" width="1.12109375" style="10" customWidth="1"/>
  </cols>
  <sheetData>
    <row r="1" ht="12.75">
      <c r="BN1" s="68" t="s">
        <v>981</v>
      </c>
    </row>
    <row r="2" spans="1:66" s="6" customFormat="1" ht="31.5" customHeight="1">
      <c r="A2" s="561" t="s">
        <v>681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561"/>
      <c r="AM2" s="561"/>
      <c r="AN2" s="561"/>
      <c r="AO2" s="561"/>
      <c r="AP2" s="561"/>
      <c r="AQ2" s="561"/>
      <c r="AR2" s="561"/>
      <c r="AS2" s="561"/>
      <c r="AT2" s="561"/>
      <c r="AU2" s="561"/>
      <c r="AV2" s="561"/>
      <c r="AW2" s="561"/>
      <c r="AX2" s="561"/>
      <c r="AY2" s="561"/>
      <c r="AZ2" s="561"/>
      <c r="BA2" s="561"/>
      <c r="BB2" s="561"/>
      <c r="BC2" s="561"/>
      <c r="BD2" s="561"/>
      <c r="BE2" s="561"/>
      <c r="BF2" s="561"/>
      <c r="BG2" s="561"/>
      <c r="BH2" s="561"/>
      <c r="BI2" s="561"/>
      <c r="BJ2" s="561"/>
      <c r="BK2" s="561"/>
      <c r="BL2" s="561"/>
      <c r="BM2" s="561"/>
      <c r="BN2" s="561"/>
    </row>
    <row r="3" spans="1:66" s="6" customFormat="1" ht="15" customHeight="1">
      <c r="A3" s="6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780" t="s">
        <v>73</v>
      </c>
      <c r="T3" s="780"/>
      <c r="U3" s="780"/>
      <c r="V3" s="780"/>
      <c r="W3" s="780"/>
      <c r="X3" s="780"/>
      <c r="Y3" s="780"/>
      <c r="Z3" s="780"/>
      <c r="AA3" s="780"/>
      <c r="AB3" s="780"/>
      <c r="AC3" s="780"/>
      <c r="AD3" s="780"/>
      <c r="AE3" s="780"/>
      <c r="AF3" s="780"/>
      <c r="AG3" s="780"/>
      <c r="AH3" s="780"/>
      <c r="AI3" s="780"/>
      <c r="AJ3" s="780"/>
      <c r="AK3" s="780"/>
      <c r="AL3" s="780"/>
      <c r="AM3" s="780"/>
      <c r="AN3" s="780"/>
      <c r="AO3" s="780"/>
      <c r="AP3" s="780"/>
      <c r="AQ3" s="780"/>
      <c r="AR3" s="780"/>
      <c r="AS3" s="780"/>
      <c r="AT3" s="780"/>
      <c r="AU3" s="780"/>
      <c r="AV3" s="780"/>
      <c r="AW3" s="780"/>
      <c r="AX3" s="780"/>
      <c r="AY3" s="780"/>
      <c r="AZ3" s="780"/>
      <c r="BA3" s="780"/>
      <c r="BB3" s="780"/>
      <c r="BC3" s="780"/>
      <c r="BD3" s="780"/>
      <c r="BE3" s="780"/>
      <c r="BF3" s="780"/>
      <c r="BG3" s="780"/>
      <c r="BH3" s="780"/>
      <c r="BI3" s="780"/>
      <c r="BJ3" s="780"/>
      <c r="BK3" s="780"/>
      <c r="BL3" s="780"/>
      <c r="BM3" s="780"/>
      <c r="BN3" s="780"/>
    </row>
    <row r="4" spans="1:66" s="6" customFormat="1" ht="9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</row>
    <row r="5" spans="1:66" s="6" customFormat="1" ht="12" customHeight="1">
      <c r="A5" s="6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62" t="s">
        <v>74</v>
      </c>
      <c r="AI5" s="562"/>
      <c r="AJ5" s="562"/>
      <c r="AK5" s="562"/>
      <c r="AL5" s="562"/>
      <c r="AM5" s="562"/>
      <c r="AN5" s="562"/>
      <c r="AO5" s="562"/>
      <c r="AP5" s="562"/>
      <c r="AQ5" s="562"/>
      <c r="AR5" s="562"/>
      <c r="AS5" s="562"/>
      <c r="AT5" s="562"/>
      <c r="AU5" s="562"/>
      <c r="AV5" s="562"/>
      <c r="AW5" s="562"/>
      <c r="AX5" s="562"/>
      <c r="AY5" s="562"/>
      <c r="AZ5" s="562"/>
      <c r="BA5" s="562"/>
      <c r="BB5" s="562"/>
      <c r="BC5" s="562"/>
      <c r="BD5" s="562"/>
      <c r="BE5" s="562"/>
      <c r="BF5" s="562"/>
      <c r="BG5" s="562"/>
      <c r="BH5" s="562"/>
      <c r="BI5" s="562"/>
      <c r="BJ5" s="562"/>
      <c r="BK5" s="562"/>
      <c r="BL5" s="562"/>
      <c r="BM5" s="562"/>
      <c r="BN5" s="562"/>
    </row>
    <row r="6" spans="1:66" s="9" customFormat="1" ht="9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25.5">
      <c r="A7" s="583" t="s">
        <v>125</v>
      </c>
      <c r="B7" s="584"/>
      <c r="C7" s="584"/>
      <c r="D7" s="585"/>
      <c r="E7" s="583" t="s">
        <v>9</v>
      </c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4"/>
      <c r="U7" s="584"/>
      <c r="V7" s="584"/>
      <c r="W7" s="584"/>
      <c r="X7" s="584"/>
      <c r="Y7" s="584"/>
      <c r="Z7" s="584"/>
      <c r="AA7" s="584"/>
      <c r="AB7" s="584"/>
      <c r="AC7" s="584"/>
      <c r="AD7" s="584"/>
      <c r="AE7" s="584"/>
      <c r="AF7" s="584"/>
      <c r="AG7" s="584"/>
      <c r="AH7" s="584"/>
      <c r="AI7" s="584"/>
      <c r="AJ7" s="584"/>
      <c r="AK7" s="584"/>
      <c r="AL7" s="584"/>
      <c r="AM7" s="584"/>
      <c r="AN7" s="584"/>
      <c r="AO7" s="584"/>
      <c r="AP7" s="584"/>
      <c r="AQ7" s="584"/>
      <c r="AR7" s="585"/>
      <c r="AS7" s="583" t="s">
        <v>12</v>
      </c>
      <c r="AT7" s="584"/>
      <c r="AU7" s="584"/>
      <c r="AV7" s="584"/>
      <c r="AW7" s="584"/>
      <c r="AX7" s="584"/>
      <c r="AY7" s="584"/>
      <c r="AZ7" s="584"/>
      <c r="BA7" s="584"/>
      <c r="BB7" s="585"/>
      <c r="BC7" s="583" t="s">
        <v>539</v>
      </c>
      <c r="BD7" s="584"/>
      <c r="BE7" s="584"/>
      <c r="BF7" s="584"/>
      <c r="BG7" s="584"/>
      <c r="BH7" s="584"/>
      <c r="BI7" s="584"/>
      <c r="BJ7" s="584"/>
      <c r="BK7" s="584"/>
      <c r="BL7" s="584"/>
      <c r="BM7" s="585"/>
      <c r="BN7" s="162" t="s">
        <v>291</v>
      </c>
    </row>
    <row r="8" spans="1:66" ht="12.75">
      <c r="A8" s="553">
        <v>1</v>
      </c>
      <c r="B8" s="554"/>
      <c r="C8" s="554"/>
      <c r="D8" s="555"/>
      <c r="E8" s="553">
        <v>2</v>
      </c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554"/>
      <c r="Z8" s="554"/>
      <c r="AA8" s="554"/>
      <c r="AB8" s="554"/>
      <c r="AC8" s="554"/>
      <c r="AD8" s="554"/>
      <c r="AE8" s="554"/>
      <c r="AF8" s="554"/>
      <c r="AG8" s="554"/>
      <c r="AH8" s="554"/>
      <c r="AI8" s="554"/>
      <c r="AJ8" s="554"/>
      <c r="AK8" s="554"/>
      <c r="AL8" s="554"/>
      <c r="AM8" s="554"/>
      <c r="AN8" s="554"/>
      <c r="AO8" s="554"/>
      <c r="AP8" s="554"/>
      <c r="AQ8" s="554"/>
      <c r="AR8" s="555"/>
      <c r="AS8" s="553">
        <v>3</v>
      </c>
      <c r="AT8" s="554"/>
      <c r="AU8" s="554"/>
      <c r="AV8" s="554"/>
      <c r="AW8" s="554"/>
      <c r="AX8" s="554"/>
      <c r="AY8" s="554"/>
      <c r="AZ8" s="554"/>
      <c r="BA8" s="554"/>
      <c r="BB8" s="555"/>
      <c r="BC8" s="553">
        <v>4</v>
      </c>
      <c r="BD8" s="554"/>
      <c r="BE8" s="554"/>
      <c r="BF8" s="554"/>
      <c r="BG8" s="554"/>
      <c r="BH8" s="554"/>
      <c r="BI8" s="554"/>
      <c r="BJ8" s="554"/>
      <c r="BK8" s="554"/>
      <c r="BL8" s="554"/>
      <c r="BM8" s="555"/>
      <c r="BN8" s="69">
        <v>5</v>
      </c>
    </row>
    <row r="9" spans="1:66" ht="15.75">
      <c r="A9" s="592"/>
      <c r="B9" s="593"/>
      <c r="C9" s="593"/>
      <c r="D9" s="594"/>
      <c r="E9" s="601" t="s">
        <v>557</v>
      </c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2"/>
      <c r="AB9" s="562"/>
      <c r="AC9" s="562"/>
      <c r="AD9" s="562"/>
      <c r="AE9" s="562"/>
      <c r="AF9" s="562"/>
      <c r="AG9" s="562"/>
      <c r="AH9" s="562"/>
      <c r="AI9" s="562"/>
      <c r="AJ9" s="562"/>
      <c r="AK9" s="562"/>
      <c r="AL9" s="562"/>
      <c r="AM9" s="562"/>
      <c r="AN9" s="562"/>
      <c r="AO9" s="562"/>
      <c r="AP9" s="562"/>
      <c r="AQ9" s="562"/>
      <c r="AR9" s="602"/>
      <c r="AS9" s="592"/>
      <c r="AT9" s="593"/>
      <c r="AU9" s="593"/>
      <c r="AV9" s="593"/>
      <c r="AW9" s="593"/>
      <c r="AX9" s="593"/>
      <c r="AY9" s="593"/>
      <c r="AZ9" s="593"/>
      <c r="BA9" s="593"/>
      <c r="BB9" s="594"/>
      <c r="BC9" s="815"/>
      <c r="BD9" s="927"/>
      <c r="BE9" s="927"/>
      <c r="BF9" s="927"/>
      <c r="BG9" s="927"/>
      <c r="BH9" s="927"/>
      <c r="BI9" s="927"/>
      <c r="BJ9" s="927"/>
      <c r="BK9" s="927"/>
      <c r="BL9" s="927"/>
      <c r="BM9" s="816"/>
      <c r="BN9" s="105">
        <f>SUM(BN10:BN12)</f>
        <v>0</v>
      </c>
    </row>
    <row r="10" spans="1:66" ht="15.75">
      <c r="A10" s="592">
        <v>1</v>
      </c>
      <c r="B10" s="593"/>
      <c r="C10" s="593"/>
      <c r="D10" s="594"/>
      <c r="E10" s="595" t="s">
        <v>558</v>
      </c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6"/>
      <c r="Z10" s="596"/>
      <c r="AA10" s="596"/>
      <c r="AB10" s="596"/>
      <c r="AC10" s="596"/>
      <c r="AD10" s="596"/>
      <c r="AE10" s="596"/>
      <c r="AF10" s="596"/>
      <c r="AG10" s="596"/>
      <c r="AH10" s="596"/>
      <c r="AI10" s="596"/>
      <c r="AJ10" s="596"/>
      <c r="AK10" s="596"/>
      <c r="AL10" s="596"/>
      <c r="AM10" s="596"/>
      <c r="AN10" s="596"/>
      <c r="AO10" s="596"/>
      <c r="AP10" s="596"/>
      <c r="AQ10" s="596"/>
      <c r="AR10" s="597"/>
      <c r="AS10" s="592"/>
      <c r="AT10" s="593"/>
      <c r="AU10" s="593"/>
      <c r="AV10" s="593"/>
      <c r="AW10" s="593"/>
      <c r="AX10" s="593"/>
      <c r="AY10" s="593"/>
      <c r="AZ10" s="593"/>
      <c r="BA10" s="593"/>
      <c r="BB10" s="594"/>
      <c r="BC10" s="815"/>
      <c r="BD10" s="927"/>
      <c r="BE10" s="927"/>
      <c r="BF10" s="927"/>
      <c r="BG10" s="927"/>
      <c r="BH10" s="927"/>
      <c r="BI10" s="927"/>
      <c r="BJ10" s="927"/>
      <c r="BK10" s="927"/>
      <c r="BL10" s="927"/>
      <c r="BM10" s="816"/>
      <c r="BN10" s="120">
        <f>AS10*BC10</f>
        <v>0</v>
      </c>
    </row>
    <row r="11" spans="1:66" ht="15.75">
      <c r="A11" s="592">
        <v>2</v>
      </c>
      <c r="B11" s="593"/>
      <c r="C11" s="593"/>
      <c r="D11" s="594"/>
      <c r="E11" s="595" t="s">
        <v>559</v>
      </c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6"/>
      <c r="Z11" s="596"/>
      <c r="AA11" s="596"/>
      <c r="AB11" s="596"/>
      <c r="AC11" s="596"/>
      <c r="AD11" s="596"/>
      <c r="AE11" s="596"/>
      <c r="AF11" s="596"/>
      <c r="AG11" s="596"/>
      <c r="AH11" s="596"/>
      <c r="AI11" s="596"/>
      <c r="AJ11" s="596"/>
      <c r="AK11" s="596"/>
      <c r="AL11" s="596"/>
      <c r="AM11" s="596"/>
      <c r="AN11" s="596"/>
      <c r="AO11" s="596"/>
      <c r="AP11" s="596"/>
      <c r="AQ11" s="596"/>
      <c r="AR11" s="597"/>
      <c r="AS11" s="592"/>
      <c r="AT11" s="593"/>
      <c r="AU11" s="593"/>
      <c r="AV11" s="593"/>
      <c r="AW11" s="593"/>
      <c r="AX11" s="593"/>
      <c r="AY11" s="593"/>
      <c r="AZ11" s="593"/>
      <c r="BA11" s="593"/>
      <c r="BB11" s="594"/>
      <c r="BC11" s="815"/>
      <c r="BD11" s="927"/>
      <c r="BE11" s="927"/>
      <c r="BF11" s="927"/>
      <c r="BG11" s="927"/>
      <c r="BH11" s="927"/>
      <c r="BI11" s="927"/>
      <c r="BJ11" s="927"/>
      <c r="BK11" s="927"/>
      <c r="BL11" s="927"/>
      <c r="BM11" s="816"/>
      <c r="BN11" s="120">
        <f>AS11*BC11</f>
        <v>0</v>
      </c>
    </row>
    <row r="12" spans="1:66" ht="15.75">
      <c r="A12" s="592">
        <v>3</v>
      </c>
      <c r="B12" s="593"/>
      <c r="C12" s="593"/>
      <c r="D12" s="594"/>
      <c r="E12" s="595" t="s">
        <v>560</v>
      </c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6"/>
      <c r="Z12" s="596"/>
      <c r="AA12" s="596"/>
      <c r="AB12" s="596"/>
      <c r="AC12" s="596"/>
      <c r="AD12" s="596"/>
      <c r="AE12" s="596"/>
      <c r="AF12" s="596"/>
      <c r="AG12" s="596"/>
      <c r="AH12" s="596"/>
      <c r="AI12" s="596"/>
      <c r="AJ12" s="596"/>
      <c r="AK12" s="596"/>
      <c r="AL12" s="596"/>
      <c r="AM12" s="596"/>
      <c r="AN12" s="596"/>
      <c r="AO12" s="596"/>
      <c r="AP12" s="596"/>
      <c r="AQ12" s="596"/>
      <c r="AR12" s="597"/>
      <c r="AS12" s="592"/>
      <c r="AT12" s="593"/>
      <c r="AU12" s="593"/>
      <c r="AV12" s="593"/>
      <c r="AW12" s="593"/>
      <c r="AX12" s="593"/>
      <c r="AY12" s="593"/>
      <c r="AZ12" s="593"/>
      <c r="BA12" s="593"/>
      <c r="BB12" s="594"/>
      <c r="BC12" s="815"/>
      <c r="BD12" s="927"/>
      <c r="BE12" s="927"/>
      <c r="BF12" s="927"/>
      <c r="BG12" s="927"/>
      <c r="BH12" s="927"/>
      <c r="BI12" s="927"/>
      <c r="BJ12" s="927"/>
      <c r="BK12" s="927"/>
      <c r="BL12" s="927"/>
      <c r="BM12" s="816"/>
      <c r="BN12" s="120">
        <f>AS12*BC12</f>
        <v>0</v>
      </c>
    </row>
    <row r="13" spans="1:66" ht="15.75">
      <c r="A13" s="606"/>
      <c r="B13" s="545"/>
      <c r="C13" s="545"/>
      <c r="D13" s="607"/>
      <c r="E13" s="603" t="s">
        <v>7</v>
      </c>
      <c r="F13" s="604"/>
      <c r="G13" s="604"/>
      <c r="H13" s="604"/>
      <c r="I13" s="604"/>
      <c r="J13" s="604"/>
      <c r="K13" s="604"/>
      <c r="L13" s="604"/>
      <c r="M13" s="604"/>
      <c r="N13" s="604"/>
      <c r="O13" s="604"/>
      <c r="P13" s="604"/>
      <c r="Q13" s="604"/>
      <c r="R13" s="604"/>
      <c r="S13" s="604"/>
      <c r="T13" s="604"/>
      <c r="U13" s="604"/>
      <c r="V13" s="604"/>
      <c r="W13" s="604"/>
      <c r="X13" s="604"/>
      <c r="Y13" s="604"/>
      <c r="Z13" s="604"/>
      <c r="AA13" s="604"/>
      <c r="AB13" s="604"/>
      <c r="AC13" s="604"/>
      <c r="AD13" s="604"/>
      <c r="AE13" s="604"/>
      <c r="AF13" s="604"/>
      <c r="AG13" s="604"/>
      <c r="AH13" s="604"/>
      <c r="AI13" s="604"/>
      <c r="AJ13" s="604"/>
      <c r="AK13" s="604"/>
      <c r="AL13" s="604"/>
      <c r="AM13" s="604"/>
      <c r="AN13" s="604"/>
      <c r="AO13" s="604"/>
      <c r="AP13" s="604"/>
      <c r="AQ13" s="604"/>
      <c r="AR13" s="605"/>
      <c r="AS13" s="606" t="s">
        <v>8</v>
      </c>
      <c r="AT13" s="545"/>
      <c r="AU13" s="545"/>
      <c r="AV13" s="545"/>
      <c r="AW13" s="545"/>
      <c r="AX13" s="545"/>
      <c r="AY13" s="545"/>
      <c r="AZ13" s="545"/>
      <c r="BA13" s="545"/>
      <c r="BB13" s="607"/>
      <c r="BC13" s="817" t="s">
        <v>8</v>
      </c>
      <c r="BD13" s="896"/>
      <c r="BE13" s="896"/>
      <c r="BF13" s="896"/>
      <c r="BG13" s="896"/>
      <c r="BH13" s="896"/>
      <c r="BI13" s="896"/>
      <c r="BJ13" s="896"/>
      <c r="BK13" s="896"/>
      <c r="BL13" s="896"/>
      <c r="BM13" s="818"/>
      <c r="BN13" s="105">
        <f>BN9</f>
        <v>0</v>
      </c>
    </row>
    <row r="14" ht="16.5" customHeight="1"/>
    <row r="15" spans="1:66" ht="15.75" customHeight="1">
      <c r="A15" s="6" t="s">
        <v>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80" t="s">
        <v>73</v>
      </c>
      <c r="T15" s="780"/>
      <c r="U15" s="780"/>
      <c r="V15" s="780"/>
      <c r="W15" s="780"/>
      <c r="X15" s="780"/>
      <c r="Y15" s="780"/>
      <c r="Z15" s="780"/>
      <c r="AA15" s="780"/>
      <c r="AB15" s="780"/>
      <c r="AC15" s="780"/>
      <c r="AD15" s="780"/>
      <c r="AE15" s="780"/>
      <c r="AF15" s="780"/>
      <c r="AG15" s="780"/>
      <c r="AH15" s="780"/>
      <c r="AI15" s="780"/>
      <c r="AJ15" s="780"/>
      <c r="AK15" s="780"/>
      <c r="AL15" s="780"/>
      <c r="AM15" s="780"/>
      <c r="AN15" s="780"/>
      <c r="AO15" s="780"/>
      <c r="AP15" s="780"/>
      <c r="AQ15" s="780"/>
      <c r="AR15" s="780"/>
      <c r="AS15" s="780"/>
      <c r="AT15" s="780"/>
      <c r="AU15" s="780"/>
      <c r="AV15" s="780"/>
      <c r="AW15" s="780"/>
      <c r="AX15" s="780"/>
      <c r="AY15" s="780"/>
      <c r="AZ15" s="780"/>
      <c r="BA15" s="780"/>
      <c r="BB15" s="780"/>
      <c r="BC15" s="780"/>
      <c r="BD15" s="780"/>
      <c r="BE15" s="780"/>
      <c r="BF15" s="780"/>
      <c r="BG15" s="780"/>
      <c r="BH15" s="780"/>
      <c r="BI15" s="780"/>
      <c r="BJ15" s="780"/>
      <c r="BK15" s="780"/>
      <c r="BL15" s="780"/>
      <c r="BM15" s="780"/>
      <c r="BN15" s="780"/>
    </row>
    <row r="16" spans="1:66" ht="15.75" customHeight="1">
      <c r="A16" s="6" t="s">
        <v>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62" t="s">
        <v>180</v>
      </c>
      <c r="AI16" s="562"/>
      <c r="AJ16" s="562"/>
      <c r="AK16" s="562"/>
      <c r="AL16" s="562"/>
      <c r="AM16" s="562"/>
      <c r="AN16" s="562"/>
      <c r="AO16" s="562"/>
      <c r="AP16" s="562"/>
      <c r="AQ16" s="562"/>
      <c r="AR16" s="562"/>
      <c r="AS16" s="562"/>
      <c r="AT16" s="562"/>
      <c r="AU16" s="562"/>
      <c r="AV16" s="562"/>
      <c r="AW16" s="562"/>
      <c r="AX16" s="562"/>
      <c r="AY16" s="562"/>
      <c r="AZ16" s="562"/>
      <c r="BA16" s="562"/>
      <c r="BB16" s="562"/>
      <c r="BC16" s="562"/>
      <c r="BD16" s="562"/>
      <c r="BE16" s="562"/>
      <c r="BF16" s="562"/>
      <c r="BG16" s="562"/>
      <c r="BH16" s="562"/>
      <c r="BI16" s="562"/>
      <c r="BJ16" s="562"/>
      <c r="BK16" s="562"/>
      <c r="BL16" s="562"/>
      <c r="BM16" s="562"/>
      <c r="BN16" s="562"/>
    </row>
    <row r="17" spans="1:66" ht="6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</row>
    <row r="18" spans="1:66" ht="29.25" customHeight="1">
      <c r="A18" s="583" t="s">
        <v>125</v>
      </c>
      <c r="B18" s="584"/>
      <c r="C18" s="584"/>
      <c r="D18" s="585"/>
      <c r="E18" s="583" t="s">
        <v>9</v>
      </c>
      <c r="F18" s="584"/>
      <c r="G18" s="584"/>
      <c r="H18" s="584"/>
      <c r="I18" s="584"/>
      <c r="J18" s="584"/>
      <c r="K18" s="584"/>
      <c r="L18" s="584"/>
      <c r="M18" s="584"/>
      <c r="N18" s="584"/>
      <c r="O18" s="584"/>
      <c r="P18" s="584"/>
      <c r="Q18" s="584"/>
      <c r="R18" s="584"/>
      <c r="S18" s="584"/>
      <c r="T18" s="584"/>
      <c r="U18" s="584"/>
      <c r="V18" s="584"/>
      <c r="W18" s="584"/>
      <c r="X18" s="584"/>
      <c r="Y18" s="584"/>
      <c r="Z18" s="584"/>
      <c r="AA18" s="584"/>
      <c r="AB18" s="584"/>
      <c r="AC18" s="584"/>
      <c r="AD18" s="584"/>
      <c r="AE18" s="584"/>
      <c r="AF18" s="584"/>
      <c r="AG18" s="584"/>
      <c r="AH18" s="584"/>
      <c r="AI18" s="584"/>
      <c r="AJ18" s="584"/>
      <c r="AK18" s="584"/>
      <c r="AL18" s="584"/>
      <c r="AM18" s="584"/>
      <c r="AN18" s="584"/>
      <c r="AO18" s="584"/>
      <c r="AP18" s="584"/>
      <c r="AQ18" s="584"/>
      <c r="AR18" s="585"/>
      <c r="AS18" s="583" t="s">
        <v>12</v>
      </c>
      <c r="AT18" s="584"/>
      <c r="AU18" s="584"/>
      <c r="AV18" s="584"/>
      <c r="AW18" s="584"/>
      <c r="AX18" s="584"/>
      <c r="AY18" s="584"/>
      <c r="AZ18" s="584"/>
      <c r="BA18" s="584"/>
      <c r="BB18" s="585"/>
      <c r="BC18" s="583" t="s">
        <v>539</v>
      </c>
      <c r="BD18" s="584"/>
      <c r="BE18" s="584"/>
      <c r="BF18" s="584"/>
      <c r="BG18" s="584"/>
      <c r="BH18" s="584"/>
      <c r="BI18" s="584"/>
      <c r="BJ18" s="584"/>
      <c r="BK18" s="584"/>
      <c r="BL18" s="584"/>
      <c r="BM18" s="585"/>
      <c r="BN18" s="162" t="s">
        <v>291</v>
      </c>
    </row>
    <row r="19" spans="1:66" ht="10.5" customHeight="1">
      <c r="A19" s="553">
        <v>1</v>
      </c>
      <c r="B19" s="554"/>
      <c r="C19" s="554"/>
      <c r="D19" s="555"/>
      <c r="E19" s="553">
        <v>2</v>
      </c>
      <c r="F19" s="554"/>
      <c r="G19" s="554"/>
      <c r="H19" s="554"/>
      <c r="I19" s="554"/>
      <c r="J19" s="554"/>
      <c r="K19" s="554"/>
      <c r="L19" s="554"/>
      <c r="M19" s="554"/>
      <c r="N19" s="554"/>
      <c r="O19" s="554"/>
      <c r="P19" s="554"/>
      <c r="Q19" s="554"/>
      <c r="R19" s="554"/>
      <c r="S19" s="554"/>
      <c r="T19" s="554"/>
      <c r="U19" s="554"/>
      <c r="V19" s="554"/>
      <c r="W19" s="554"/>
      <c r="X19" s="554"/>
      <c r="Y19" s="554"/>
      <c r="Z19" s="554"/>
      <c r="AA19" s="554"/>
      <c r="AB19" s="554"/>
      <c r="AC19" s="554"/>
      <c r="AD19" s="554"/>
      <c r="AE19" s="554"/>
      <c r="AF19" s="554"/>
      <c r="AG19" s="554"/>
      <c r="AH19" s="554"/>
      <c r="AI19" s="554"/>
      <c r="AJ19" s="554"/>
      <c r="AK19" s="554"/>
      <c r="AL19" s="554"/>
      <c r="AM19" s="554"/>
      <c r="AN19" s="554"/>
      <c r="AO19" s="554"/>
      <c r="AP19" s="554"/>
      <c r="AQ19" s="554"/>
      <c r="AR19" s="555"/>
      <c r="AS19" s="553">
        <v>3</v>
      </c>
      <c r="AT19" s="554"/>
      <c r="AU19" s="554"/>
      <c r="AV19" s="554"/>
      <c r="AW19" s="554"/>
      <c r="AX19" s="554"/>
      <c r="AY19" s="554"/>
      <c r="AZ19" s="554"/>
      <c r="BA19" s="554"/>
      <c r="BB19" s="555"/>
      <c r="BC19" s="553">
        <v>4</v>
      </c>
      <c r="BD19" s="554"/>
      <c r="BE19" s="554"/>
      <c r="BF19" s="554"/>
      <c r="BG19" s="554"/>
      <c r="BH19" s="554"/>
      <c r="BI19" s="554"/>
      <c r="BJ19" s="554"/>
      <c r="BK19" s="554"/>
      <c r="BL19" s="554"/>
      <c r="BM19" s="555"/>
      <c r="BN19" s="69">
        <v>5</v>
      </c>
    </row>
    <row r="20" spans="1:66" ht="15" customHeight="1">
      <c r="A20" s="592"/>
      <c r="B20" s="593"/>
      <c r="C20" s="593"/>
      <c r="D20" s="594"/>
      <c r="E20" s="601" t="s">
        <v>557</v>
      </c>
      <c r="F20" s="562"/>
      <c r="G20" s="562"/>
      <c r="H20" s="562"/>
      <c r="I20" s="562"/>
      <c r="J20" s="562"/>
      <c r="K20" s="562"/>
      <c r="L20" s="562"/>
      <c r="M20" s="562"/>
      <c r="N20" s="562"/>
      <c r="O20" s="562"/>
      <c r="P20" s="562"/>
      <c r="Q20" s="562"/>
      <c r="R20" s="562"/>
      <c r="S20" s="562"/>
      <c r="T20" s="562"/>
      <c r="U20" s="562"/>
      <c r="V20" s="562"/>
      <c r="W20" s="562"/>
      <c r="X20" s="562"/>
      <c r="Y20" s="562"/>
      <c r="Z20" s="562"/>
      <c r="AA20" s="562"/>
      <c r="AB20" s="562"/>
      <c r="AC20" s="562"/>
      <c r="AD20" s="562"/>
      <c r="AE20" s="562"/>
      <c r="AF20" s="562"/>
      <c r="AG20" s="562"/>
      <c r="AH20" s="562"/>
      <c r="AI20" s="562"/>
      <c r="AJ20" s="562"/>
      <c r="AK20" s="562"/>
      <c r="AL20" s="562"/>
      <c r="AM20" s="562"/>
      <c r="AN20" s="562"/>
      <c r="AO20" s="562"/>
      <c r="AP20" s="562"/>
      <c r="AQ20" s="562"/>
      <c r="AR20" s="602"/>
      <c r="AS20" s="592"/>
      <c r="AT20" s="593"/>
      <c r="AU20" s="593"/>
      <c r="AV20" s="593"/>
      <c r="AW20" s="593"/>
      <c r="AX20" s="593"/>
      <c r="AY20" s="593"/>
      <c r="AZ20" s="593"/>
      <c r="BA20" s="593"/>
      <c r="BB20" s="594"/>
      <c r="BC20" s="815"/>
      <c r="BD20" s="927"/>
      <c r="BE20" s="927"/>
      <c r="BF20" s="927"/>
      <c r="BG20" s="927"/>
      <c r="BH20" s="927"/>
      <c r="BI20" s="927"/>
      <c r="BJ20" s="927"/>
      <c r="BK20" s="927"/>
      <c r="BL20" s="927"/>
      <c r="BM20" s="816"/>
      <c r="BN20" s="105">
        <f>SUM(BN21:BN23)</f>
        <v>0</v>
      </c>
    </row>
    <row r="21" spans="1:66" ht="15.75" customHeight="1">
      <c r="A21" s="592">
        <v>1</v>
      </c>
      <c r="B21" s="593"/>
      <c r="C21" s="593"/>
      <c r="D21" s="594"/>
      <c r="E21" s="595" t="s">
        <v>558</v>
      </c>
      <c r="F21" s="596"/>
      <c r="G21" s="596"/>
      <c r="H21" s="596"/>
      <c r="I21" s="596"/>
      <c r="J21" s="596"/>
      <c r="K21" s="596"/>
      <c r="L21" s="596"/>
      <c r="M21" s="596"/>
      <c r="N21" s="596"/>
      <c r="O21" s="596"/>
      <c r="P21" s="596"/>
      <c r="Q21" s="596"/>
      <c r="R21" s="596"/>
      <c r="S21" s="596"/>
      <c r="T21" s="596"/>
      <c r="U21" s="596"/>
      <c r="V21" s="596"/>
      <c r="W21" s="596"/>
      <c r="X21" s="596"/>
      <c r="Y21" s="596"/>
      <c r="Z21" s="596"/>
      <c r="AA21" s="596"/>
      <c r="AB21" s="596"/>
      <c r="AC21" s="596"/>
      <c r="AD21" s="596"/>
      <c r="AE21" s="596"/>
      <c r="AF21" s="596"/>
      <c r="AG21" s="596"/>
      <c r="AH21" s="596"/>
      <c r="AI21" s="596"/>
      <c r="AJ21" s="596"/>
      <c r="AK21" s="596"/>
      <c r="AL21" s="596"/>
      <c r="AM21" s="596"/>
      <c r="AN21" s="596"/>
      <c r="AO21" s="596"/>
      <c r="AP21" s="596"/>
      <c r="AQ21" s="596"/>
      <c r="AR21" s="597"/>
      <c r="AS21" s="592"/>
      <c r="AT21" s="593"/>
      <c r="AU21" s="593"/>
      <c r="AV21" s="593"/>
      <c r="AW21" s="593"/>
      <c r="AX21" s="593"/>
      <c r="AY21" s="593"/>
      <c r="AZ21" s="593"/>
      <c r="BA21" s="593"/>
      <c r="BB21" s="594"/>
      <c r="BC21" s="815"/>
      <c r="BD21" s="927"/>
      <c r="BE21" s="927"/>
      <c r="BF21" s="927"/>
      <c r="BG21" s="927"/>
      <c r="BH21" s="927"/>
      <c r="BI21" s="927"/>
      <c r="BJ21" s="927"/>
      <c r="BK21" s="927"/>
      <c r="BL21" s="927"/>
      <c r="BM21" s="816"/>
      <c r="BN21" s="120">
        <f>AS21*BC21</f>
        <v>0</v>
      </c>
    </row>
    <row r="22" spans="1:66" ht="15.75" customHeight="1">
      <c r="A22" s="592">
        <v>2</v>
      </c>
      <c r="B22" s="593"/>
      <c r="C22" s="593"/>
      <c r="D22" s="594"/>
      <c r="E22" s="595" t="s">
        <v>559</v>
      </c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596"/>
      <c r="AG22" s="596"/>
      <c r="AH22" s="596"/>
      <c r="AI22" s="596"/>
      <c r="AJ22" s="596"/>
      <c r="AK22" s="596"/>
      <c r="AL22" s="596"/>
      <c r="AM22" s="596"/>
      <c r="AN22" s="596"/>
      <c r="AO22" s="596"/>
      <c r="AP22" s="596"/>
      <c r="AQ22" s="596"/>
      <c r="AR22" s="597"/>
      <c r="AS22" s="592"/>
      <c r="AT22" s="593"/>
      <c r="AU22" s="593"/>
      <c r="AV22" s="593"/>
      <c r="AW22" s="593"/>
      <c r="AX22" s="593"/>
      <c r="AY22" s="593"/>
      <c r="AZ22" s="593"/>
      <c r="BA22" s="593"/>
      <c r="BB22" s="594"/>
      <c r="BC22" s="815"/>
      <c r="BD22" s="927"/>
      <c r="BE22" s="927"/>
      <c r="BF22" s="927"/>
      <c r="BG22" s="927"/>
      <c r="BH22" s="927"/>
      <c r="BI22" s="927"/>
      <c r="BJ22" s="927"/>
      <c r="BK22" s="927"/>
      <c r="BL22" s="927"/>
      <c r="BM22" s="816"/>
      <c r="BN22" s="120">
        <f>AS22*BC22</f>
        <v>0</v>
      </c>
    </row>
    <row r="23" spans="1:66" ht="15.75" customHeight="1">
      <c r="A23" s="592">
        <v>3</v>
      </c>
      <c r="B23" s="593"/>
      <c r="C23" s="593"/>
      <c r="D23" s="594"/>
      <c r="E23" s="595" t="s">
        <v>560</v>
      </c>
      <c r="F23" s="596"/>
      <c r="G23" s="596"/>
      <c r="H23" s="596"/>
      <c r="I23" s="596"/>
      <c r="J23" s="596"/>
      <c r="K23" s="596"/>
      <c r="L23" s="596"/>
      <c r="M23" s="596"/>
      <c r="N23" s="596"/>
      <c r="O23" s="596"/>
      <c r="P23" s="596"/>
      <c r="Q23" s="596"/>
      <c r="R23" s="596"/>
      <c r="S23" s="596"/>
      <c r="T23" s="596"/>
      <c r="U23" s="596"/>
      <c r="V23" s="596"/>
      <c r="W23" s="596"/>
      <c r="X23" s="596"/>
      <c r="Y23" s="596"/>
      <c r="Z23" s="596"/>
      <c r="AA23" s="596"/>
      <c r="AB23" s="596"/>
      <c r="AC23" s="596"/>
      <c r="AD23" s="596"/>
      <c r="AE23" s="596"/>
      <c r="AF23" s="596"/>
      <c r="AG23" s="596"/>
      <c r="AH23" s="596"/>
      <c r="AI23" s="596"/>
      <c r="AJ23" s="596"/>
      <c r="AK23" s="596"/>
      <c r="AL23" s="596"/>
      <c r="AM23" s="596"/>
      <c r="AN23" s="596"/>
      <c r="AO23" s="596"/>
      <c r="AP23" s="596"/>
      <c r="AQ23" s="596"/>
      <c r="AR23" s="597"/>
      <c r="AS23" s="592"/>
      <c r="AT23" s="593"/>
      <c r="AU23" s="593"/>
      <c r="AV23" s="593"/>
      <c r="AW23" s="593"/>
      <c r="AX23" s="593"/>
      <c r="AY23" s="593"/>
      <c r="AZ23" s="593"/>
      <c r="BA23" s="593"/>
      <c r="BB23" s="594"/>
      <c r="BC23" s="815"/>
      <c r="BD23" s="927"/>
      <c r="BE23" s="927"/>
      <c r="BF23" s="927"/>
      <c r="BG23" s="927"/>
      <c r="BH23" s="927"/>
      <c r="BI23" s="927"/>
      <c r="BJ23" s="927"/>
      <c r="BK23" s="927"/>
      <c r="BL23" s="927"/>
      <c r="BM23" s="816"/>
      <c r="BN23" s="120">
        <f>AS23*BC23</f>
        <v>0</v>
      </c>
    </row>
    <row r="24" spans="1:66" s="60" customFormat="1" ht="15.75" customHeight="1">
      <c r="A24" s="606"/>
      <c r="B24" s="545"/>
      <c r="C24" s="545"/>
      <c r="D24" s="607"/>
      <c r="E24" s="603" t="s">
        <v>7</v>
      </c>
      <c r="F24" s="604"/>
      <c r="G24" s="604"/>
      <c r="H24" s="604"/>
      <c r="I24" s="604"/>
      <c r="J24" s="604"/>
      <c r="K24" s="604"/>
      <c r="L24" s="604"/>
      <c r="M24" s="604"/>
      <c r="N24" s="604"/>
      <c r="O24" s="604"/>
      <c r="P24" s="604"/>
      <c r="Q24" s="604"/>
      <c r="R24" s="604"/>
      <c r="S24" s="604"/>
      <c r="T24" s="604"/>
      <c r="U24" s="604"/>
      <c r="V24" s="604"/>
      <c r="W24" s="604"/>
      <c r="X24" s="604"/>
      <c r="Y24" s="604"/>
      <c r="Z24" s="604"/>
      <c r="AA24" s="604"/>
      <c r="AB24" s="604"/>
      <c r="AC24" s="604"/>
      <c r="AD24" s="604"/>
      <c r="AE24" s="604"/>
      <c r="AF24" s="604"/>
      <c r="AG24" s="604"/>
      <c r="AH24" s="604"/>
      <c r="AI24" s="604"/>
      <c r="AJ24" s="604"/>
      <c r="AK24" s="604"/>
      <c r="AL24" s="604"/>
      <c r="AM24" s="604"/>
      <c r="AN24" s="604"/>
      <c r="AO24" s="604"/>
      <c r="AP24" s="604"/>
      <c r="AQ24" s="604"/>
      <c r="AR24" s="605"/>
      <c r="AS24" s="606" t="s">
        <v>8</v>
      </c>
      <c r="AT24" s="545"/>
      <c r="AU24" s="545"/>
      <c r="AV24" s="545"/>
      <c r="AW24" s="545"/>
      <c r="AX24" s="545"/>
      <c r="AY24" s="545"/>
      <c r="AZ24" s="545"/>
      <c r="BA24" s="545"/>
      <c r="BB24" s="607"/>
      <c r="BC24" s="817" t="s">
        <v>8</v>
      </c>
      <c r="BD24" s="896"/>
      <c r="BE24" s="896"/>
      <c r="BF24" s="896"/>
      <c r="BG24" s="896"/>
      <c r="BH24" s="896"/>
      <c r="BI24" s="896"/>
      <c r="BJ24" s="896"/>
      <c r="BK24" s="896"/>
      <c r="BL24" s="896"/>
      <c r="BM24" s="818"/>
      <c r="BN24" s="105">
        <f>BN20</f>
        <v>0</v>
      </c>
    </row>
    <row r="25" spans="1:66" s="60" customFormat="1" ht="15.75" customHeight="1">
      <c r="A25" s="71"/>
      <c r="B25" s="71"/>
      <c r="C25" s="71"/>
      <c r="D25" s="71"/>
      <c r="E25" s="71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3"/>
    </row>
    <row r="27" spans="1:66" ht="15.75">
      <c r="A27" s="608" t="s">
        <v>503</v>
      </c>
      <c r="B27" s="608"/>
      <c r="C27" s="608"/>
      <c r="D27" s="608"/>
      <c r="E27" s="608"/>
      <c r="F27" s="608"/>
      <c r="G27" s="608"/>
      <c r="H27" s="608"/>
      <c r="I27" s="608"/>
      <c r="J27" s="608"/>
      <c r="K27" s="608"/>
      <c r="L27" s="608"/>
      <c r="M27" s="608"/>
      <c r="N27" s="608"/>
      <c r="O27" s="608"/>
      <c r="P27" s="608"/>
      <c r="Q27" s="608"/>
      <c r="R27" s="608"/>
      <c r="S27" s="608"/>
      <c r="T27" s="608"/>
      <c r="U27" s="608"/>
      <c r="V27" s="608"/>
      <c r="W27" s="608"/>
      <c r="X27" s="608"/>
      <c r="Y27" s="608"/>
      <c r="Z27" s="608"/>
      <c r="AA27" s="608"/>
      <c r="AB27" s="608"/>
      <c r="AC27" s="608"/>
      <c r="AD27" s="608"/>
      <c r="AE27" s="608"/>
      <c r="AF27" s="608"/>
      <c r="AG27" s="608"/>
      <c r="AH27" s="608"/>
      <c r="AI27" s="608"/>
      <c r="AJ27" s="608"/>
      <c r="AK27" s="608"/>
      <c r="AL27" s="608"/>
      <c r="AM27" s="608"/>
      <c r="AN27" s="608"/>
      <c r="AO27" s="608"/>
      <c r="AP27" s="608"/>
      <c r="AQ27" s="608"/>
      <c r="AR27" s="608"/>
      <c r="AS27" s="55"/>
      <c r="AT27" s="55"/>
      <c r="AU27" s="55"/>
      <c r="AV27" s="55"/>
      <c r="AW27" s="55"/>
      <c r="AX27" s="570">
        <f>BN13</f>
        <v>0</v>
      </c>
      <c r="AY27" s="570"/>
      <c r="AZ27" s="570"/>
      <c r="BA27" s="570"/>
      <c r="BB27" s="570"/>
      <c r="BC27" s="570"/>
      <c r="BD27" s="570"/>
      <c r="BE27" s="570"/>
      <c r="BF27" s="570"/>
      <c r="BG27" s="570"/>
      <c r="BH27" s="570"/>
      <c r="BI27" s="570"/>
      <c r="BJ27" s="570"/>
      <c r="BK27" s="570"/>
      <c r="BL27" s="570"/>
      <c r="BM27" s="570"/>
      <c r="BN27" s="55" t="s">
        <v>11</v>
      </c>
    </row>
    <row r="28" spans="1:66" ht="15.75">
      <c r="A28" s="608" t="s">
        <v>504</v>
      </c>
      <c r="B28" s="608"/>
      <c r="C28" s="608"/>
      <c r="D28" s="608"/>
      <c r="E28" s="608"/>
      <c r="F28" s="608"/>
      <c r="G28" s="608"/>
      <c r="H28" s="608"/>
      <c r="I28" s="608"/>
      <c r="J28" s="608"/>
      <c r="K28" s="608"/>
      <c r="L28" s="608"/>
      <c r="M28" s="608"/>
      <c r="N28" s="608"/>
      <c r="O28" s="608"/>
      <c r="P28" s="608"/>
      <c r="Q28" s="608"/>
      <c r="R28" s="608"/>
      <c r="S28" s="608"/>
      <c r="T28" s="608"/>
      <c r="U28" s="608"/>
      <c r="V28" s="608"/>
      <c r="W28" s="608"/>
      <c r="X28" s="608"/>
      <c r="Y28" s="608"/>
      <c r="Z28" s="608"/>
      <c r="AA28" s="608"/>
      <c r="AB28" s="608"/>
      <c r="AC28" s="608"/>
      <c r="AD28" s="608"/>
      <c r="AE28" s="608"/>
      <c r="AF28" s="608"/>
      <c r="AG28" s="608"/>
      <c r="AH28" s="608"/>
      <c r="AI28" s="608"/>
      <c r="AJ28" s="608"/>
      <c r="AK28" s="608"/>
      <c r="AL28" s="608"/>
      <c r="AM28" s="608"/>
      <c r="AN28" s="608"/>
      <c r="AO28" s="608"/>
      <c r="AP28" s="608"/>
      <c r="AQ28" s="608"/>
      <c r="AR28" s="608"/>
      <c r="AS28" s="55"/>
      <c r="AT28" s="55"/>
      <c r="AU28" s="55"/>
      <c r="AV28" s="55"/>
      <c r="AW28" s="55"/>
      <c r="AX28" s="570">
        <f>BN24</f>
        <v>0</v>
      </c>
      <c r="AY28" s="570"/>
      <c r="AZ28" s="570"/>
      <c r="BA28" s="570"/>
      <c r="BB28" s="570"/>
      <c r="BC28" s="570"/>
      <c r="BD28" s="570"/>
      <c r="BE28" s="570"/>
      <c r="BF28" s="570"/>
      <c r="BG28" s="570"/>
      <c r="BH28" s="570"/>
      <c r="BI28" s="570"/>
      <c r="BJ28" s="570"/>
      <c r="BK28" s="570"/>
      <c r="BL28" s="570"/>
      <c r="BM28" s="570"/>
      <c r="BN28" s="55" t="s">
        <v>11</v>
      </c>
    </row>
    <row r="29" spans="1:66" ht="12.75">
      <c r="A29" s="567" t="s">
        <v>561</v>
      </c>
      <c r="B29" s="567"/>
      <c r="C29" s="567"/>
      <c r="D29" s="567"/>
      <c r="E29" s="567"/>
      <c r="F29" s="567"/>
      <c r="G29" s="567"/>
      <c r="H29" s="567"/>
      <c r="I29" s="567"/>
      <c r="J29" s="567"/>
      <c r="K29" s="567"/>
      <c r="L29" s="567"/>
      <c r="M29" s="567"/>
      <c r="N29" s="567"/>
      <c r="O29" s="567"/>
      <c r="P29" s="567"/>
      <c r="Q29" s="567"/>
      <c r="R29" s="567"/>
      <c r="S29" s="567"/>
      <c r="T29" s="567"/>
      <c r="U29" s="567"/>
      <c r="V29" s="567"/>
      <c r="W29" s="567"/>
      <c r="X29" s="567"/>
      <c r="Y29" s="567"/>
      <c r="Z29" s="567"/>
      <c r="AA29" s="567"/>
      <c r="AB29" s="567"/>
      <c r="AC29" s="567"/>
      <c r="AD29" s="567"/>
      <c r="AE29" s="567"/>
      <c r="AF29" s="567"/>
      <c r="AG29" s="567"/>
      <c r="AH29" s="567"/>
      <c r="AI29" s="567"/>
      <c r="AJ29" s="567"/>
      <c r="AK29" s="567"/>
      <c r="AL29" s="567"/>
      <c r="AM29" s="567"/>
      <c r="AN29" s="567"/>
      <c r="AO29" s="567"/>
      <c r="AP29" s="567"/>
      <c r="AQ29" s="567"/>
      <c r="AR29" s="567"/>
      <c r="AS29" s="567"/>
      <c r="AT29" s="567"/>
      <c r="AU29" s="567"/>
      <c r="AV29" s="567"/>
      <c r="AW29" s="567"/>
      <c r="AX29" s="567"/>
      <c r="AY29" s="567"/>
      <c r="AZ29" s="567"/>
      <c r="BA29" s="567"/>
      <c r="BB29" s="567"/>
      <c r="BC29" s="567"/>
      <c r="BD29" s="567"/>
      <c r="BE29" s="567"/>
      <c r="BF29" s="567"/>
      <c r="BG29" s="567"/>
      <c r="BH29" s="567"/>
      <c r="BI29" s="567"/>
      <c r="BJ29" s="567"/>
      <c r="BK29" s="567"/>
      <c r="BL29" s="567"/>
      <c r="BM29" s="567"/>
      <c r="BN29" s="567"/>
    </row>
    <row r="30" spans="1:66" ht="30.75" customHeight="1">
      <c r="A30" s="567"/>
      <c r="B30" s="567"/>
      <c r="C30" s="567"/>
      <c r="D30" s="567"/>
      <c r="E30" s="567"/>
      <c r="F30" s="567"/>
      <c r="G30" s="567"/>
      <c r="H30" s="567"/>
      <c r="I30" s="567"/>
      <c r="J30" s="567"/>
      <c r="K30" s="567"/>
      <c r="L30" s="567"/>
      <c r="M30" s="567"/>
      <c r="N30" s="567"/>
      <c r="O30" s="567"/>
      <c r="P30" s="567"/>
      <c r="Q30" s="567"/>
      <c r="R30" s="567"/>
      <c r="S30" s="567"/>
      <c r="T30" s="567"/>
      <c r="U30" s="567"/>
      <c r="V30" s="567"/>
      <c r="W30" s="567"/>
      <c r="X30" s="567"/>
      <c r="Y30" s="567"/>
      <c r="Z30" s="567"/>
      <c r="AA30" s="567"/>
      <c r="AB30" s="567"/>
      <c r="AC30" s="567"/>
      <c r="AD30" s="567"/>
      <c r="AE30" s="567"/>
      <c r="AF30" s="567"/>
      <c r="AG30" s="567"/>
      <c r="AH30" s="567"/>
      <c r="AI30" s="567"/>
      <c r="AJ30" s="567"/>
      <c r="AK30" s="567"/>
      <c r="AL30" s="567"/>
      <c r="AM30" s="567"/>
      <c r="AN30" s="567"/>
      <c r="AO30" s="567"/>
      <c r="AP30" s="567"/>
      <c r="AQ30" s="567"/>
      <c r="AR30" s="567"/>
      <c r="AS30" s="567"/>
      <c r="AT30" s="567"/>
      <c r="AU30" s="567"/>
      <c r="AV30" s="567"/>
      <c r="AW30" s="567"/>
      <c r="AX30" s="567"/>
      <c r="AY30" s="567"/>
      <c r="AZ30" s="567"/>
      <c r="BA30" s="567"/>
      <c r="BB30" s="567"/>
      <c r="BC30" s="567"/>
      <c r="BD30" s="567"/>
      <c r="BE30" s="567"/>
      <c r="BF30" s="567"/>
      <c r="BG30" s="567"/>
      <c r="BH30" s="567"/>
      <c r="BI30" s="567"/>
      <c r="BJ30" s="567"/>
      <c r="BK30" s="567"/>
      <c r="BL30" s="567"/>
      <c r="BM30" s="567"/>
      <c r="BN30" s="567"/>
    </row>
  </sheetData>
  <sheetProtection/>
  <mergeCells count="66">
    <mergeCell ref="A28:AR28"/>
    <mergeCell ref="AX28:BM28"/>
    <mergeCell ref="AS7:BB7"/>
    <mergeCell ref="S15:BN15"/>
    <mergeCell ref="AH16:BN16"/>
    <mergeCell ref="A29:BN30"/>
    <mergeCell ref="A27:AR27"/>
    <mergeCell ref="AX27:BM27"/>
    <mergeCell ref="BC23:BM23"/>
    <mergeCell ref="BC24:BM24"/>
    <mergeCell ref="BC21:BM21"/>
    <mergeCell ref="BC22:BM22"/>
    <mergeCell ref="BC20:BM20"/>
    <mergeCell ref="A13:D13"/>
    <mergeCell ref="E13:AR13"/>
    <mergeCell ref="AS13:BB13"/>
    <mergeCell ref="BC13:BM13"/>
    <mergeCell ref="A20:D20"/>
    <mergeCell ref="E20:AR20"/>
    <mergeCell ref="AS20:BB20"/>
    <mergeCell ref="A24:D24"/>
    <mergeCell ref="E24:AR24"/>
    <mergeCell ref="AS24:BB24"/>
    <mergeCell ref="A22:D22"/>
    <mergeCell ref="E22:AR22"/>
    <mergeCell ref="AS22:BB22"/>
    <mergeCell ref="A23:D23"/>
    <mergeCell ref="E23:AR23"/>
    <mergeCell ref="AS23:BB23"/>
    <mergeCell ref="A12:D12"/>
    <mergeCell ref="A21:D21"/>
    <mergeCell ref="E21:AR21"/>
    <mergeCell ref="AS21:BB21"/>
    <mergeCell ref="A18:D18"/>
    <mergeCell ref="E18:AR18"/>
    <mergeCell ref="AS18:BB18"/>
    <mergeCell ref="AS10:BB10"/>
    <mergeCell ref="BC18:BM18"/>
    <mergeCell ref="A19:D19"/>
    <mergeCell ref="E19:AR19"/>
    <mergeCell ref="AS19:BB19"/>
    <mergeCell ref="BC19:BM19"/>
    <mergeCell ref="A11:D11"/>
    <mergeCell ref="E11:AR11"/>
    <mergeCell ref="AS11:BB11"/>
    <mergeCell ref="BC11:BM11"/>
    <mergeCell ref="A2:BN2"/>
    <mergeCell ref="S3:BN3"/>
    <mergeCell ref="AH5:BN5"/>
    <mergeCell ref="A7:D7"/>
    <mergeCell ref="E12:AR12"/>
    <mergeCell ref="AS12:BB12"/>
    <mergeCell ref="BC12:BM12"/>
    <mergeCell ref="A9:D9"/>
    <mergeCell ref="E9:AR9"/>
    <mergeCell ref="AS9:BB9"/>
    <mergeCell ref="E7:AR7"/>
    <mergeCell ref="BC7:BM7"/>
    <mergeCell ref="BC10:BM10"/>
    <mergeCell ref="A8:D8"/>
    <mergeCell ref="E8:AR8"/>
    <mergeCell ref="AS8:BB8"/>
    <mergeCell ref="BC8:BM8"/>
    <mergeCell ref="BC9:BM9"/>
    <mergeCell ref="A10:D10"/>
    <mergeCell ref="E10:AR10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8"/>
  </sheetPr>
  <dimension ref="A1:BN36"/>
  <sheetViews>
    <sheetView view="pageBreakPreview" zoomScaleSheetLayoutView="100" workbookViewId="0" topLeftCell="A23">
      <selection activeCell="BN25" sqref="BN25"/>
    </sheetView>
  </sheetViews>
  <sheetFormatPr defaultColWidth="1.12109375" defaultRowHeight="12.75"/>
  <cols>
    <col min="1" max="2" width="1.12109375" style="10" customWidth="1"/>
    <col min="3" max="3" width="2.00390625" style="10" customWidth="1"/>
    <col min="4" max="16" width="1.12109375" style="10" customWidth="1"/>
    <col min="17" max="17" width="2.375" style="10" customWidth="1"/>
    <col min="18" max="39" width="1.12109375" style="10" customWidth="1"/>
    <col min="40" max="40" width="1.12109375" style="10" hidden="1" customWidth="1"/>
    <col min="41" max="47" width="1.12109375" style="10" customWidth="1"/>
    <col min="48" max="48" width="1.12109375" style="10" hidden="1" customWidth="1"/>
    <col min="49" max="54" width="1.12109375" style="10" customWidth="1"/>
    <col min="55" max="55" width="2.375" style="10" customWidth="1"/>
    <col min="56" max="58" width="1.12109375" style="10" customWidth="1"/>
    <col min="59" max="59" width="0.6171875" style="10" customWidth="1"/>
    <col min="60" max="65" width="1.12109375" style="10" customWidth="1"/>
    <col min="66" max="66" width="17.875" style="10" customWidth="1"/>
    <col min="67" max="16384" width="1.12109375" style="10" customWidth="1"/>
  </cols>
  <sheetData>
    <row r="1" ht="12.75">
      <c r="BN1" s="68" t="s">
        <v>982</v>
      </c>
    </row>
    <row r="2" spans="1:66" s="6" customFormat="1" ht="34.5" customHeight="1">
      <c r="A2" s="561" t="s">
        <v>682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561"/>
      <c r="AM2" s="561"/>
      <c r="AN2" s="561"/>
      <c r="AO2" s="561"/>
      <c r="AP2" s="561"/>
      <c r="AQ2" s="561"/>
      <c r="AR2" s="561"/>
      <c r="AS2" s="561"/>
      <c r="AT2" s="561"/>
      <c r="AU2" s="561"/>
      <c r="AV2" s="561"/>
      <c r="AW2" s="561"/>
      <c r="AX2" s="561"/>
      <c r="AY2" s="561"/>
      <c r="AZ2" s="561"/>
      <c r="BA2" s="561"/>
      <c r="BB2" s="561"/>
      <c r="BC2" s="561"/>
      <c r="BD2" s="561"/>
      <c r="BE2" s="561"/>
      <c r="BF2" s="561"/>
      <c r="BG2" s="561"/>
      <c r="BH2" s="561"/>
      <c r="BI2" s="561"/>
      <c r="BJ2" s="561"/>
      <c r="BK2" s="561"/>
      <c r="BL2" s="561"/>
      <c r="BM2" s="561"/>
      <c r="BN2" s="561"/>
    </row>
    <row r="3" spans="1:66" s="6" customFormat="1" ht="15" customHeight="1">
      <c r="A3" s="6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780" t="s">
        <v>73</v>
      </c>
      <c r="T3" s="780"/>
      <c r="U3" s="780"/>
      <c r="V3" s="780"/>
      <c r="W3" s="780"/>
      <c r="X3" s="780"/>
      <c r="Y3" s="780"/>
      <c r="Z3" s="780"/>
      <c r="AA3" s="780"/>
      <c r="AB3" s="780"/>
      <c r="AC3" s="780"/>
      <c r="AD3" s="780"/>
      <c r="AE3" s="780"/>
      <c r="AF3" s="780"/>
      <c r="AG3" s="780"/>
      <c r="AH3" s="780"/>
      <c r="AI3" s="780"/>
      <c r="AJ3" s="780"/>
      <c r="AK3" s="780"/>
      <c r="AL3" s="780"/>
      <c r="AM3" s="780"/>
      <c r="AN3" s="780"/>
      <c r="AO3" s="780"/>
      <c r="AP3" s="780"/>
      <c r="AQ3" s="780"/>
      <c r="AR3" s="780"/>
      <c r="AS3" s="780"/>
      <c r="AT3" s="780"/>
      <c r="AU3" s="780"/>
      <c r="AV3" s="780"/>
      <c r="AW3" s="780"/>
      <c r="AX3" s="780"/>
      <c r="AY3" s="780"/>
      <c r="AZ3" s="780"/>
      <c r="BA3" s="780"/>
      <c r="BB3" s="780"/>
      <c r="BC3" s="780"/>
      <c r="BD3" s="780"/>
      <c r="BE3" s="780"/>
      <c r="BF3" s="780"/>
      <c r="BG3" s="780"/>
      <c r="BH3" s="780"/>
      <c r="BI3" s="780"/>
      <c r="BJ3" s="780"/>
      <c r="BK3" s="780"/>
      <c r="BL3" s="780"/>
      <c r="BM3" s="780"/>
      <c r="BN3" s="780"/>
    </row>
    <row r="4" spans="1:66" s="6" customFormat="1" ht="9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</row>
    <row r="5" spans="1:66" s="6" customFormat="1" ht="12" customHeight="1">
      <c r="A5" s="6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62" t="s">
        <v>74</v>
      </c>
      <c r="AI5" s="562"/>
      <c r="AJ5" s="562"/>
      <c r="AK5" s="562"/>
      <c r="AL5" s="562"/>
      <c r="AM5" s="562"/>
      <c r="AN5" s="562"/>
      <c r="AO5" s="562"/>
      <c r="AP5" s="562"/>
      <c r="AQ5" s="562"/>
      <c r="AR5" s="562"/>
      <c r="AS5" s="562"/>
      <c r="AT5" s="562"/>
      <c r="AU5" s="562"/>
      <c r="AV5" s="562"/>
      <c r="AW5" s="562"/>
      <c r="AX5" s="562"/>
      <c r="AY5" s="562"/>
      <c r="AZ5" s="562"/>
      <c r="BA5" s="562"/>
      <c r="BB5" s="562"/>
      <c r="BC5" s="562"/>
      <c r="BD5" s="562"/>
      <c r="BE5" s="562"/>
      <c r="BF5" s="562"/>
      <c r="BG5" s="562"/>
      <c r="BH5" s="562"/>
      <c r="BI5" s="562"/>
      <c r="BJ5" s="562"/>
      <c r="BK5" s="562"/>
      <c r="BL5" s="562"/>
      <c r="BM5" s="562"/>
      <c r="BN5" s="562"/>
    </row>
    <row r="6" spans="1:66" s="9" customFormat="1" ht="9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1.5" customHeight="1">
      <c r="A7" s="583" t="s">
        <v>125</v>
      </c>
      <c r="B7" s="584"/>
      <c r="C7" s="584"/>
      <c r="D7" s="585"/>
      <c r="E7" s="583" t="s">
        <v>9</v>
      </c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4"/>
      <c r="U7" s="584"/>
      <c r="V7" s="584"/>
      <c r="W7" s="584"/>
      <c r="X7" s="584"/>
      <c r="Y7" s="584"/>
      <c r="Z7" s="584"/>
      <c r="AA7" s="584"/>
      <c r="AB7" s="584"/>
      <c r="AC7" s="584"/>
      <c r="AD7" s="584"/>
      <c r="AE7" s="584"/>
      <c r="AF7" s="584"/>
      <c r="AG7" s="584"/>
      <c r="AH7" s="584"/>
      <c r="AI7" s="584"/>
      <c r="AJ7" s="584"/>
      <c r="AK7" s="584"/>
      <c r="AL7" s="584"/>
      <c r="AM7" s="584"/>
      <c r="AN7" s="584"/>
      <c r="AO7" s="584"/>
      <c r="AP7" s="584"/>
      <c r="AQ7" s="584"/>
      <c r="AR7" s="585"/>
      <c r="AS7" s="583" t="s">
        <v>12</v>
      </c>
      <c r="AT7" s="584"/>
      <c r="AU7" s="584"/>
      <c r="AV7" s="584"/>
      <c r="AW7" s="584"/>
      <c r="AX7" s="584"/>
      <c r="AY7" s="584"/>
      <c r="AZ7" s="584"/>
      <c r="BA7" s="584"/>
      <c r="BB7" s="585"/>
      <c r="BC7" s="583" t="s">
        <v>539</v>
      </c>
      <c r="BD7" s="584"/>
      <c r="BE7" s="584"/>
      <c r="BF7" s="584"/>
      <c r="BG7" s="584"/>
      <c r="BH7" s="584"/>
      <c r="BI7" s="584"/>
      <c r="BJ7" s="584"/>
      <c r="BK7" s="584"/>
      <c r="BL7" s="584"/>
      <c r="BM7" s="585"/>
      <c r="BN7" s="162" t="s">
        <v>555</v>
      </c>
    </row>
    <row r="8" spans="1:66" ht="12.75">
      <c r="A8" s="553">
        <v>1</v>
      </c>
      <c r="B8" s="554"/>
      <c r="C8" s="554"/>
      <c r="D8" s="555"/>
      <c r="E8" s="553">
        <v>2</v>
      </c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554"/>
      <c r="Z8" s="554"/>
      <c r="AA8" s="554"/>
      <c r="AB8" s="554"/>
      <c r="AC8" s="554"/>
      <c r="AD8" s="554"/>
      <c r="AE8" s="554"/>
      <c r="AF8" s="554"/>
      <c r="AG8" s="554"/>
      <c r="AH8" s="554"/>
      <c r="AI8" s="554"/>
      <c r="AJ8" s="554"/>
      <c r="AK8" s="554"/>
      <c r="AL8" s="554"/>
      <c r="AM8" s="554"/>
      <c r="AN8" s="554"/>
      <c r="AO8" s="554"/>
      <c r="AP8" s="554"/>
      <c r="AQ8" s="554"/>
      <c r="AR8" s="555"/>
      <c r="AS8" s="553">
        <v>3</v>
      </c>
      <c r="AT8" s="554"/>
      <c r="AU8" s="554"/>
      <c r="AV8" s="554"/>
      <c r="AW8" s="554"/>
      <c r="AX8" s="554"/>
      <c r="AY8" s="554"/>
      <c r="AZ8" s="554"/>
      <c r="BA8" s="554"/>
      <c r="BB8" s="555"/>
      <c r="BC8" s="553">
        <v>4</v>
      </c>
      <c r="BD8" s="554"/>
      <c r="BE8" s="554"/>
      <c r="BF8" s="554"/>
      <c r="BG8" s="554"/>
      <c r="BH8" s="554"/>
      <c r="BI8" s="554"/>
      <c r="BJ8" s="554"/>
      <c r="BK8" s="554"/>
      <c r="BL8" s="554"/>
      <c r="BM8" s="555"/>
      <c r="BN8" s="69">
        <v>5</v>
      </c>
    </row>
    <row r="9" spans="1:66" ht="15.75" hidden="1">
      <c r="A9" s="592"/>
      <c r="B9" s="593"/>
      <c r="C9" s="593"/>
      <c r="D9" s="594"/>
      <c r="E9" s="595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6"/>
      <c r="Z9" s="596"/>
      <c r="AA9" s="596"/>
      <c r="AB9" s="596"/>
      <c r="AC9" s="596"/>
      <c r="AD9" s="596"/>
      <c r="AE9" s="596"/>
      <c r="AF9" s="596"/>
      <c r="AG9" s="596"/>
      <c r="AH9" s="596"/>
      <c r="AI9" s="596"/>
      <c r="AJ9" s="596"/>
      <c r="AK9" s="596"/>
      <c r="AL9" s="596"/>
      <c r="AM9" s="596"/>
      <c r="AN9" s="596"/>
      <c r="AO9" s="596"/>
      <c r="AP9" s="596"/>
      <c r="AQ9" s="596"/>
      <c r="AR9" s="597"/>
      <c r="AS9" s="592"/>
      <c r="AT9" s="593"/>
      <c r="AU9" s="593"/>
      <c r="AV9" s="593"/>
      <c r="AW9" s="593"/>
      <c r="AX9" s="593"/>
      <c r="AY9" s="593"/>
      <c r="AZ9" s="593"/>
      <c r="BA9" s="593"/>
      <c r="BB9" s="594"/>
      <c r="BC9" s="815"/>
      <c r="BD9" s="927"/>
      <c r="BE9" s="927"/>
      <c r="BF9" s="927"/>
      <c r="BG9" s="927"/>
      <c r="BH9" s="927"/>
      <c r="BI9" s="927"/>
      <c r="BJ9" s="927"/>
      <c r="BK9" s="927"/>
      <c r="BL9" s="927"/>
      <c r="BM9" s="816"/>
      <c r="BN9" s="120">
        <f aca="true" t="shared" si="0" ref="BN9:BN16">AS9*BC9</f>
        <v>0</v>
      </c>
    </row>
    <row r="10" spans="1:66" ht="15.75" hidden="1">
      <c r="A10" s="592"/>
      <c r="B10" s="593"/>
      <c r="C10" s="593"/>
      <c r="D10" s="594"/>
      <c r="E10" s="595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6"/>
      <c r="Z10" s="596"/>
      <c r="AA10" s="596"/>
      <c r="AB10" s="596"/>
      <c r="AC10" s="596"/>
      <c r="AD10" s="596"/>
      <c r="AE10" s="596"/>
      <c r="AF10" s="596"/>
      <c r="AG10" s="596"/>
      <c r="AH10" s="596"/>
      <c r="AI10" s="596"/>
      <c r="AJ10" s="596"/>
      <c r="AK10" s="596"/>
      <c r="AL10" s="596"/>
      <c r="AM10" s="596"/>
      <c r="AN10" s="596"/>
      <c r="AO10" s="596"/>
      <c r="AP10" s="596"/>
      <c r="AQ10" s="596"/>
      <c r="AR10" s="597"/>
      <c r="AS10" s="592"/>
      <c r="AT10" s="593"/>
      <c r="AU10" s="593"/>
      <c r="AV10" s="593"/>
      <c r="AW10" s="593"/>
      <c r="AX10" s="593"/>
      <c r="AY10" s="593"/>
      <c r="AZ10" s="593"/>
      <c r="BA10" s="593"/>
      <c r="BB10" s="594"/>
      <c r="BC10" s="815"/>
      <c r="BD10" s="927"/>
      <c r="BE10" s="927"/>
      <c r="BF10" s="927"/>
      <c r="BG10" s="927"/>
      <c r="BH10" s="927"/>
      <c r="BI10" s="927"/>
      <c r="BJ10" s="927"/>
      <c r="BK10" s="927"/>
      <c r="BL10" s="927"/>
      <c r="BM10" s="816"/>
      <c r="BN10" s="120">
        <f t="shared" si="0"/>
        <v>0</v>
      </c>
    </row>
    <row r="11" spans="1:66" ht="15.75" hidden="1">
      <c r="A11" s="592"/>
      <c r="B11" s="593"/>
      <c r="C11" s="593"/>
      <c r="D11" s="594"/>
      <c r="E11" s="595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6"/>
      <c r="Z11" s="596"/>
      <c r="AA11" s="596"/>
      <c r="AB11" s="596"/>
      <c r="AC11" s="596"/>
      <c r="AD11" s="596"/>
      <c r="AE11" s="596"/>
      <c r="AF11" s="596"/>
      <c r="AG11" s="596"/>
      <c r="AH11" s="596"/>
      <c r="AI11" s="596"/>
      <c r="AJ11" s="596"/>
      <c r="AK11" s="596"/>
      <c r="AL11" s="596"/>
      <c r="AM11" s="596"/>
      <c r="AN11" s="596"/>
      <c r="AO11" s="596"/>
      <c r="AP11" s="596"/>
      <c r="AQ11" s="596"/>
      <c r="AR11" s="597"/>
      <c r="AS11" s="592"/>
      <c r="AT11" s="593"/>
      <c r="AU11" s="593"/>
      <c r="AV11" s="593"/>
      <c r="AW11" s="593"/>
      <c r="AX11" s="593"/>
      <c r="AY11" s="593"/>
      <c r="AZ11" s="593"/>
      <c r="BA11" s="593"/>
      <c r="BB11" s="594"/>
      <c r="BC11" s="815"/>
      <c r="BD11" s="927"/>
      <c r="BE11" s="927"/>
      <c r="BF11" s="927"/>
      <c r="BG11" s="927"/>
      <c r="BH11" s="927"/>
      <c r="BI11" s="927"/>
      <c r="BJ11" s="927"/>
      <c r="BK11" s="927"/>
      <c r="BL11" s="927"/>
      <c r="BM11" s="816"/>
      <c r="BN11" s="120">
        <f t="shared" si="0"/>
        <v>0</v>
      </c>
    </row>
    <row r="12" spans="1:66" ht="15.75" hidden="1">
      <c r="A12" s="592"/>
      <c r="B12" s="593"/>
      <c r="C12" s="593"/>
      <c r="D12" s="594"/>
      <c r="E12" s="595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6"/>
      <c r="Z12" s="596"/>
      <c r="AA12" s="596"/>
      <c r="AB12" s="596"/>
      <c r="AC12" s="596"/>
      <c r="AD12" s="596"/>
      <c r="AE12" s="596"/>
      <c r="AF12" s="596"/>
      <c r="AG12" s="596"/>
      <c r="AH12" s="596"/>
      <c r="AI12" s="596"/>
      <c r="AJ12" s="596"/>
      <c r="AK12" s="596"/>
      <c r="AL12" s="596"/>
      <c r="AM12" s="596"/>
      <c r="AN12" s="596"/>
      <c r="AO12" s="596"/>
      <c r="AP12" s="596"/>
      <c r="AQ12" s="596"/>
      <c r="AR12" s="597"/>
      <c r="AS12" s="592"/>
      <c r="AT12" s="593"/>
      <c r="AU12" s="593"/>
      <c r="AV12" s="593"/>
      <c r="AW12" s="593"/>
      <c r="AX12" s="593"/>
      <c r="AY12" s="593"/>
      <c r="AZ12" s="593"/>
      <c r="BA12" s="593"/>
      <c r="BB12" s="594"/>
      <c r="BC12" s="815"/>
      <c r="BD12" s="927"/>
      <c r="BE12" s="927"/>
      <c r="BF12" s="927"/>
      <c r="BG12" s="927"/>
      <c r="BH12" s="927"/>
      <c r="BI12" s="927"/>
      <c r="BJ12" s="927"/>
      <c r="BK12" s="927"/>
      <c r="BL12" s="927"/>
      <c r="BM12" s="816"/>
      <c r="BN12" s="120">
        <f t="shared" si="0"/>
        <v>0</v>
      </c>
    </row>
    <row r="13" spans="1:66" ht="15.75" hidden="1">
      <c r="A13" s="592"/>
      <c r="B13" s="593"/>
      <c r="C13" s="593"/>
      <c r="D13" s="594"/>
      <c r="E13" s="595"/>
      <c r="F13" s="596"/>
      <c r="G13" s="596"/>
      <c r="H13" s="596"/>
      <c r="I13" s="596"/>
      <c r="J13" s="596"/>
      <c r="K13" s="596"/>
      <c r="L13" s="596"/>
      <c r="M13" s="596"/>
      <c r="N13" s="596"/>
      <c r="O13" s="596"/>
      <c r="P13" s="596"/>
      <c r="Q13" s="596"/>
      <c r="R13" s="596"/>
      <c r="S13" s="596"/>
      <c r="T13" s="596"/>
      <c r="U13" s="596"/>
      <c r="V13" s="596"/>
      <c r="W13" s="596"/>
      <c r="X13" s="596"/>
      <c r="Y13" s="596"/>
      <c r="Z13" s="596"/>
      <c r="AA13" s="596"/>
      <c r="AB13" s="596"/>
      <c r="AC13" s="596"/>
      <c r="AD13" s="596"/>
      <c r="AE13" s="596"/>
      <c r="AF13" s="596"/>
      <c r="AG13" s="596"/>
      <c r="AH13" s="596"/>
      <c r="AI13" s="596"/>
      <c r="AJ13" s="596"/>
      <c r="AK13" s="596"/>
      <c r="AL13" s="596"/>
      <c r="AM13" s="596"/>
      <c r="AN13" s="596"/>
      <c r="AO13" s="596"/>
      <c r="AP13" s="596"/>
      <c r="AQ13" s="596"/>
      <c r="AR13" s="597"/>
      <c r="AS13" s="592"/>
      <c r="AT13" s="593"/>
      <c r="AU13" s="593"/>
      <c r="AV13" s="593"/>
      <c r="AW13" s="593"/>
      <c r="AX13" s="593"/>
      <c r="AY13" s="593"/>
      <c r="AZ13" s="593"/>
      <c r="BA13" s="593"/>
      <c r="BB13" s="594"/>
      <c r="BC13" s="815"/>
      <c r="BD13" s="927"/>
      <c r="BE13" s="927"/>
      <c r="BF13" s="927"/>
      <c r="BG13" s="927"/>
      <c r="BH13" s="927"/>
      <c r="BI13" s="927"/>
      <c r="BJ13" s="927"/>
      <c r="BK13" s="927"/>
      <c r="BL13" s="927"/>
      <c r="BM13" s="816"/>
      <c r="BN13" s="120">
        <f t="shared" si="0"/>
        <v>0</v>
      </c>
    </row>
    <row r="14" spans="1:66" ht="15.75" hidden="1">
      <c r="A14" s="592"/>
      <c r="B14" s="593"/>
      <c r="C14" s="593"/>
      <c r="D14" s="594"/>
      <c r="E14" s="595"/>
      <c r="F14" s="596"/>
      <c r="G14" s="596"/>
      <c r="H14" s="596"/>
      <c r="I14" s="596"/>
      <c r="J14" s="596"/>
      <c r="K14" s="596"/>
      <c r="L14" s="596"/>
      <c r="M14" s="596"/>
      <c r="N14" s="596"/>
      <c r="O14" s="596"/>
      <c r="P14" s="596"/>
      <c r="Q14" s="596"/>
      <c r="R14" s="596"/>
      <c r="S14" s="596"/>
      <c r="T14" s="596"/>
      <c r="U14" s="596"/>
      <c r="V14" s="596"/>
      <c r="W14" s="596"/>
      <c r="X14" s="596"/>
      <c r="Y14" s="596"/>
      <c r="Z14" s="596"/>
      <c r="AA14" s="596"/>
      <c r="AB14" s="596"/>
      <c r="AC14" s="596"/>
      <c r="AD14" s="596"/>
      <c r="AE14" s="596"/>
      <c r="AF14" s="596"/>
      <c r="AG14" s="596"/>
      <c r="AH14" s="596"/>
      <c r="AI14" s="596"/>
      <c r="AJ14" s="596"/>
      <c r="AK14" s="596"/>
      <c r="AL14" s="596"/>
      <c r="AM14" s="596"/>
      <c r="AN14" s="596"/>
      <c r="AO14" s="596"/>
      <c r="AP14" s="596"/>
      <c r="AQ14" s="596"/>
      <c r="AR14" s="597"/>
      <c r="AS14" s="592"/>
      <c r="AT14" s="593"/>
      <c r="AU14" s="593"/>
      <c r="AV14" s="593"/>
      <c r="AW14" s="593"/>
      <c r="AX14" s="593"/>
      <c r="AY14" s="593"/>
      <c r="AZ14" s="593"/>
      <c r="BA14" s="593"/>
      <c r="BB14" s="594"/>
      <c r="BC14" s="815"/>
      <c r="BD14" s="927"/>
      <c r="BE14" s="927"/>
      <c r="BF14" s="927"/>
      <c r="BG14" s="927"/>
      <c r="BH14" s="927"/>
      <c r="BI14" s="927"/>
      <c r="BJ14" s="927"/>
      <c r="BK14" s="927"/>
      <c r="BL14" s="927"/>
      <c r="BM14" s="816"/>
      <c r="BN14" s="120">
        <f t="shared" si="0"/>
        <v>0</v>
      </c>
    </row>
    <row r="15" spans="1:66" ht="15.75" hidden="1">
      <c r="A15" s="592"/>
      <c r="B15" s="593"/>
      <c r="C15" s="593"/>
      <c r="D15" s="594"/>
      <c r="E15" s="595"/>
      <c r="F15" s="596"/>
      <c r="G15" s="596"/>
      <c r="H15" s="596"/>
      <c r="I15" s="596"/>
      <c r="J15" s="596"/>
      <c r="K15" s="596"/>
      <c r="L15" s="596"/>
      <c r="M15" s="596"/>
      <c r="N15" s="596"/>
      <c r="O15" s="596"/>
      <c r="P15" s="596"/>
      <c r="Q15" s="596"/>
      <c r="R15" s="596"/>
      <c r="S15" s="596"/>
      <c r="T15" s="596"/>
      <c r="U15" s="596"/>
      <c r="V15" s="596"/>
      <c r="W15" s="596"/>
      <c r="X15" s="596"/>
      <c r="Y15" s="596"/>
      <c r="Z15" s="596"/>
      <c r="AA15" s="596"/>
      <c r="AB15" s="596"/>
      <c r="AC15" s="596"/>
      <c r="AD15" s="596"/>
      <c r="AE15" s="596"/>
      <c r="AF15" s="596"/>
      <c r="AG15" s="596"/>
      <c r="AH15" s="596"/>
      <c r="AI15" s="596"/>
      <c r="AJ15" s="596"/>
      <c r="AK15" s="596"/>
      <c r="AL15" s="596"/>
      <c r="AM15" s="596"/>
      <c r="AN15" s="596"/>
      <c r="AO15" s="596"/>
      <c r="AP15" s="596"/>
      <c r="AQ15" s="596"/>
      <c r="AR15" s="597"/>
      <c r="AS15" s="592"/>
      <c r="AT15" s="593"/>
      <c r="AU15" s="593"/>
      <c r="AV15" s="593"/>
      <c r="AW15" s="593"/>
      <c r="AX15" s="593"/>
      <c r="AY15" s="593"/>
      <c r="AZ15" s="593"/>
      <c r="BA15" s="593"/>
      <c r="BB15" s="594"/>
      <c r="BC15" s="815"/>
      <c r="BD15" s="927"/>
      <c r="BE15" s="927"/>
      <c r="BF15" s="927"/>
      <c r="BG15" s="927"/>
      <c r="BH15" s="927"/>
      <c r="BI15" s="927"/>
      <c r="BJ15" s="927"/>
      <c r="BK15" s="927"/>
      <c r="BL15" s="927"/>
      <c r="BM15" s="816"/>
      <c r="BN15" s="120">
        <f t="shared" si="0"/>
        <v>0</v>
      </c>
    </row>
    <row r="16" spans="1:66" ht="15.75" hidden="1">
      <c r="A16" s="592"/>
      <c r="B16" s="593"/>
      <c r="C16" s="593"/>
      <c r="D16" s="594"/>
      <c r="E16" s="595"/>
      <c r="F16" s="596"/>
      <c r="G16" s="596"/>
      <c r="H16" s="596"/>
      <c r="I16" s="596"/>
      <c r="J16" s="596"/>
      <c r="K16" s="596"/>
      <c r="L16" s="596"/>
      <c r="M16" s="596"/>
      <c r="N16" s="596"/>
      <c r="O16" s="596"/>
      <c r="P16" s="596"/>
      <c r="Q16" s="596"/>
      <c r="R16" s="596"/>
      <c r="S16" s="596"/>
      <c r="T16" s="596"/>
      <c r="U16" s="596"/>
      <c r="V16" s="596"/>
      <c r="W16" s="596"/>
      <c r="X16" s="596"/>
      <c r="Y16" s="596"/>
      <c r="Z16" s="596"/>
      <c r="AA16" s="596"/>
      <c r="AB16" s="596"/>
      <c r="AC16" s="596"/>
      <c r="AD16" s="596"/>
      <c r="AE16" s="596"/>
      <c r="AF16" s="596"/>
      <c r="AG16" s="596"/>
      <c r="AH16" s="596"/>
      <c r="AI16" s="596"/>
      <c r="AJ16" s="596"/>
      <c r="AK16" s="596"/>
      <c r="AL16" s="596"/>
      <c r="AM16" s="596"/>
      <c r="AN16" s="596"/>
      <c r="AO16" s="596"/>
      <c r="AP16" s="596"/>
      <c r="AQ16" s="596"/>
      <c r="AR16" s="597"/>
      <c r="AS16" s="592"/>
      <c r="AT16" s="593"/>
      <c r="AU16" s="593"/>
      <c r="AV16" s="593"/>
      <c r="AW16" s="593"/>
      <c r="AX16" s="593"/>
      <c r="AY16" s="593"/>
      <c r="AZ16" s="593"/>
      <c r="BA16" s="593"/>
      <c r="BB16" s="594"/>
      <c r="BC16" s="815"/>
      <c r="BD16" s="927"/>
      <c r="BE16" s="927"/>
      <c r="BF16" s="927"/>
      <c r="BG16" s="927"/>
      <c r="BH16" s="927"/>
      <c r="BI16" s="927"/>
      <c r="BJ16" s="927"/>
      <c r="BK16" s="927"/>
      <c r="BL16" s="927"/>
      <c r="BM16" s="816"/>
      <c r="BN16" s="120">
        <f t="shared" si="0"/>
        <v>0</v>
      </c>
    </row>
    <row r="17" spans="1:66" s="60" customFormat="1" ht="15.75">
      <c r="A17" s="606"/>
      <c r="B17" s="545"/>
      <c r="C17" s="545"/>
      <c r="D17" s="607"/>
      <c r="E17" s="601" t="s">
        <v>382</v>
      </c>
      <c r="F17" s="562"/>
      <c r="G17" s="562"/>
      <c r="H17" s="562"/>
      <c r="I17" s="562"/>
      <c r="J17" s="562"/>
      <c r="K17" s="562"/>
      <c r="L17" s="562"/>
      <c r="M17" s="562"/>
      <c r="N17" s="562"/>
      <c r="O17" s="562"/>
      <c r="P17" s="562"/>
      <c r="Q17" s="562"/>
      <c r="R17" s="562"/>
      <c r="S17" s="562"/>
      <c r="T17" s="562"/>
      <c r="U17" s="562"/>
      <c r="V17" s="562"/>
      <c r="W17" s="562"/>
      <c r="X17" s="562"/>
      <c r="Y17" s="562"/>
      <c r="Z17" s="562"/>
      <c r="AA17" s="562"/>
      <c r="AB17" s="562"/>
      <c r="AC17" s="562"/>
      <c r="AD17" s="562"/>
      <c r="AE17" s="562"/>
      <c r="AF17" s="562"/>
      <c r="AG17" s="562"/>
      <c r="AH17" s="562"/>
      <c r="AI17" s="562"/>
      <c r="AJ17" s="562"/>
      <c r="AK17" s="562"/>
      <c r="AL17" s="562"/>
      <c r="AM17" s="562"/>
      <c r="AN17" s="562"/>
      <c r="AO17" s="562"/>
      <c r="AP17" s="562"/>
      <c r="AQ17" s="562"/>
      <c r="AR17" s="602"/>
      <c r="AS17" s="606"/>
      <c r="AT17" s="545"/>
      <c r="AU17" s="545"/>
      <c r="AV17" s="545"/>
      <c r="AW17" s="545"/>
      <c r="AX17" s="545"/>
      <c r="AY17" s="545"/>
      <c r="AZ17" s="545"/>
      <c r="BA17" s="545"/>
      <c r="BB17" s="607"/>
      <c r="BC17" s="817"/>
      <c r="BD17" s="896"/>
      <c r="BE17" s="896"/>
      <c r="BF17" s="896"/>
      <c r="BG17" s="896"/>
      <c r="BH17" s="896"/>
      <c r="BI17" s="896"/>
      <c r="BJ17" s="896"/>
      <c r="BK17" s="896"/>
      <c r="BL17" s="896"/>
      <c r="BM17" s="818"/>
      <c r="BN17" s="105">
        <f>SUM(BN18:BN24)</f>
        <v>779900</v>
      </c>
    </row>
    <row r="18" spans="1:66" ht="15.75">
      <c r="A18" s="592">
        <v>1</v>
      </c>
      <c r="B18" s="593"/>
      <c r="C18" s="593"/>
      <c r="D18" s="594"/>
      <c r="E18" s="912" t="s">
        <v>456</v>
      </c>
      <c r="F18" s="913"/>
      <c r="G18" s="913"/>
      <c r="H18" s="913"/>
      <c r="I18" s="913"/>
      <c r="J18" s="913"/>
      <c r="K18" s="913"/>
      <c r="L18" s="913"/>
      <c r="M18" s="913"/>
      <c r="N18" s="913"/>
      <c r="O18" s="913"/>
      <c r="P18" s="913"/>
      <c r="Q18" s="913"/>
      <c r="R18" s="913"/>
      <c r="S18" s="913"/>
      <c r="T18" s="913"/>
      <c r="U18" s="913"/>
      <c r="V18" s="913"/>
      <c r="W18" s="913"/>
      <c r="X18" s="913"/>
      <c r="Y18" s="913"/>
      <c r="Z18" s="913"/>
      <c r="AA18" s="913"/>
      <c r="AB18" s="913"/>
      <c r="AC18" s="913"/>
      <c r="AD18" s="913"/>
      <c r="AE18" s="913"/>
      <c r="AF18" s="913"/>
      <c r="AG18" s="913"/>
      <c r="AH18" s="913"/>
      <c r="AI18" s="913"/>
      <c r="AJ18" s="913"/>
      <c r="AK18" s="913"/>
      <c r="AL18" s="913"/>
      <c r="AM18" s="913"/>
      <c r="AN18" s="913"/>
      <c r="AO18" s="913"/>
      <c r="AP18" s="913"/>
      <c r="AQ18" s="913"/>
      <c r="AR18" s="914"/>
      <c r="AS18" s="887">
        <v>10</v>
      </c>
      <c r="AT18" s="888"/>
      <c r="AU18" s="888"/>
      <c r="AV18" s="888"/>
      <c r="AW18" s="888"/>
      <c r="AX18" s="888"/>
      <c r="AY18" s="888"/>
      <c r="AZ18" s="888"/>
      <c r="BA18" s="888"/>
      <c r="BB18" s="889"/>
      <c r="BC18" s="1046">
        <v>200</v>
      </c>
      <c r="BD18" s="1047"/>
      <c r="BE18" s="1047"/>
      <c r="BF18" s="1047"/>
      <c r="BG18" s="1047"/>
      <c r="BH18" s="1047"/>
      <c r="BI18" s="1047"/>
      <c r="BJ18" s="1047"/>
      <c r="BK18" s="1047"/>
      <c r="BL18" s="1047"/>
      <c r="BM18" s="1048"/>
      <c r="BN18" s="205">
        <f aca="true" t="shared" si="1" ref="BN18:BN24">AS18*BC18</f>
        <v>2000</v>
      </c>
    </row>
    <row r="19" spans="1:66" ht="15.75">
      <c r="A19" s="592">
        <v>2</v>
      </c>
      <c r="B19" s="593"/>
      <c r="C19" s="593"/>
      <c r="D19" s="594"/>
      <c r="E19" s="912" t="s">
        <v>879</v>
      </c>
      <c r="F19" s="913"/>
      <c r="G19" s="913"/>
      <c r="H19" s="913"/>
      <c r="I19" s="913"/>
      <c r="J19" s="913"/>
      <c r="K19" s="913"/>
      <c r="L19" s="913"/>
      <c r="M19" s="913"/>
      <c r="N19" s="913"/>
      <c r="O19" s="913"/>
      <c r="P19" s="913"/>
      <c r="Q19" s="913"/>
      <c r="R19" s="913"/>
      <c r="S19" s="913"/>
      <c r="T19" s="913"/>
      <c r="U19" s="913"/>
      <c r="V19" s="913"/>
      <c r="W19" s="913"/>
      <c r="X19" s="913"/>
      <c r="Y19" s="913"/>
      <c r="Z19" s="913"/>
      <c r="AA19" s="913"/>
      <c r="AB19" s="913"/>
      <c r="AC19" s="913"/>
      <c r="AD19" s="913"/>
      <c r="AE19" s="913"/>
      <c r="AF19" s="913"/>
      <c r="AG19" s="913"/>
      <c r="AH19" s="913"/>
      <c r="AI19" s="913"/>
      <c r="AJ19" s="913"/>
      <c r="AK19" s="913"/>
      <c r="AL19" s="913"/>
      <c r="AM19" s="913"/>
      <c r="AN19" s="913"/>
      <c r="AO19" s="913"/>
      <c r="AP19" s="913"/>
      <c r="AQ19" s="913"/>
      <c r="AR19" s="914"/>
      <c r="AS19" s="887">
        <v>3</v>
      </c>
      <c r="AT19" s="888"/>
      <c r="AU19" s="888"/>
      <c r="AV19" s="888"/>
      <c r="AW19" s="888"/>
      <c r="AX19" s="888"/>
      <c r="AY19" s="888"/>
      <c r="AZ19" s="888"/>
      <c r="BA19" s="888"/>
      <c r="BB19" s="889"/>
      <c r="BC19" s="1046">
        <v>300</v>
      </c>
      <c r="BD19" s="1047"/>
      <c r="BE19" s="1047"/>
      <c r="BF19" s="1047"/>
      <c r="BG19" s="1047"/>
      <c r="BH19" s="1047"/>
      <c r="BI19" s="1047"/>
      <c r="BJ19" s="1047"/>
      <c r="BK19" s="1047"/>
      <c r="BL19" s="1047"/>
      <c r="BM19" s="1048"/>
      <c r="BN19" s="205">
        <f t="shared" si="1"/>
        <v>900</v>
      </c>
    </row>
    <row r="20" spans="1:66" ht="15.75">
      <c r="A20" s="592">
        <v>3</v>
      </c>
      <c r="B20" s="593"/>
      <c r="C20" s="593"/>
      <c r="D20" s="594"/>
      <c r="E20" s="912" t="s">
        <v>876</v>
      </c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3"/>
      <c r="AG20" s="913"/>
      <c r="AH20" s="913"/>
      <c r="AI20" s="913"/>
      <c r="AJ20" s="913"/>
      <c r="AK20" s="913"/>
      <c r="AL20" s="913"/>
      <c r="AM20" s="913"/>
      <c r="AN20" s="913"/>
      <c r="AO20" s="913"/>
      <c r="AP20" s="913"/>
      <c r="AQ20" s="913"/>
      <c r="AR20" s="914"/>
      <c r="AS20" s="887">
        <v>50</v>
      </c>
      <c r="AT20" s="888"/>
      <c r="AU20" s="888"/>
      <c r="AV20" s="888"/>
      <c r="AW20" s="888"/>
      <c r="AX20" s="888"/>
      <c r="AY20" s="888"/>
      <c r="AZ20" s="888"/>
      <c r="BA20" s="888"/>
      <c r="BB20" s="889"/>
      <c r="BC20" s="1046">
        <v>1600</v>
      </c>
      <c r="BD20" s="1047"/>
      <c r="BE20" s="1047"/>
      <c r="BF20" s="1047"/>
      <c r="BG20" s="1047"/>
      <c r="BH20" s="1047"/>
      <c r="BI20" s="1047"/>
      <c r="BJ20" s="1047"/>
      <c r="BK20" s="1047"/>
      <c r="BL20" s="1047"/>
      <c r="BM20" s="1048"/>
      <c r="BN20" s="205">
        <f t="shared" si="1"/>
        <v>80000</v>
      </c>
    </row>
    <row r="21" spans="1:66" ht="15.75">
      <c r="A21" s="592">
        <v>4</v>
      </c>
      <c r="B21" s="593"/>
      <c r="C21" s="593"/>
      <c r="D21" s="594"/>
      <c r="E21" s="912" t="s">
        <v>877</v>
      </c>
      <c r="F21" s="913"/>
      <c r="G21" s="913"/>
      <c r="H21" s="913"/>
      <c r="I21" s="913"/>
      <c r="J21" s="913"/>
      <c r="K21" s="913"/>
      <c r="L21" s="913"/>
      <c r="M21" s="913"/>
      <c r="N21" s="913"/>
      <c r="O21" s="913"/>
      <c r="P21" s="913"/>
      <c r="Q21" s="913"/>
      <c r="R21" s="913"/>
      <c r="S21" s="913"/>
      <c r="T21" s="913"/>
      <c r="U21" s="913"/>
      <c r="V21" s="913"/>
      <c r="W21" s="913"/>
      <c r="X21" s="913"/>
      <c r="Y21" s="913"/>
      <c r="Z21" s="913"/>
      <c r="AA21" s="913"/>
      <c r="AB21" s="913"/>
      <c r="AC21" s="913"/>
      <c r="AD21" s="913"/>
      <c r="AE21" s="913"/>
      <c r="AF21" s="913"/>
      <c r="AG21" s="913"/>
      <c r="AH21" s="913"/>
      <c r="AI21" s="913"/>
      <c r="AJ21" s="913"/>
      <c r="AK21" s="913"/>
      <c r="AL21" s="913"/>
      <c r="AM21" s="913"/>
      <c r="AN21" s="913"/>
      <c r="AO21" s="913"/>
      <c r="AP21" s="913"/>
      <c r="AQ21" s="913"/>
      <c r="AR21" s="914"/>
      <c r="AS21" s="887">
        <v>300</v>
      </c>
      <c r="AT21" s="888"/>
      <c r="AU21" s="888"/>
      <c r="AV21" s="888"/>
      <c r="AW21" s="888"/>
      <c r="AX21" s="888"/>
      <c r="AY21" s="888"/>
      <c r="AZ21" s="888"/>
      <c r="BA21" s="888"/>
      <c r="BB21" s="889"/>
      <c r="BC21" s="1046">
        <v>2200</v>
      </c>
      <c r="BD21" s="1047"/>
      <c r="BE21" s="1047"/>
      <c r="BF21" s="1047"/>
      <c r="BG21" s="1047"/>
      <c r="BH21" s="1047"/>
      <c r="BI21" s="1047"/>
      <c r="BJ21" s="1047"/>
      <c r="BK21" s="1047"/>
      <c r="BL21" s="1047"/>
      <c r="BM21" s="1048"/>
      <c r="BN21" s="205">
        <f t="shared" si="1"/>
        <v>660000</v>
      </c>
    </row>
    <row r="22" spans="1:66" ht="15.75">
      <c r="A22" s="592">
        <v>5</v>
      </c>
      <c r="B22" s="593"/>
      <c r="C22" s="593"/>
      <c r="D22" s="594"/>
      <c r="E22" s="912" t="s">
        <v>878</v>
      </c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913"/>
      <c r="Z22" s="913"/>
      <c r="AA22" s="913"/>
      <c r="AB22" s="913"/>
      <c r="AC22" s="913"/>
      <c r="AD22" s="913"/>
      <c r="AE22" s="913"/>
      <c r="AF22" s="913"/>
      <c r="AG22" s="913"/>
      <c r="AH22" s="913"/>
      <c r="AI22" s="913"/>
      <c r="AJ22" s="913"/>
      <c r="AK22" s="913"/>
      <c r="AL22" s="913"/>
      <c r="AM22" s="913"/>
      <c r="AN22" s="913"/>
      <c r="AO22" s="913"/>
      <c r="AP22" s="913"/>
      <c r="AQ22" s="913"/>
      <c r="AR22" s="914"/>
      <c r="AS22" s="887">
        <v>10</v>
      </c>
      <c r="AT22" s="888"/>
      <c r="AU22" s="888"/>
      <c r="AV22" s="888"/>
      <c r="AW22" s="888"/>
      <c r="AX22" s="888"/>
      <c r="AY22" s="888"/>
      <c r="AZ22" s="888"/>
      <c r="BA22" s="888"/>
      <c r="BB22" s="889"/>
      <c r="BC22" s="1046">
        <v>1200</v>
      </c>
      <c r="BD22" s="1047"/>
      <c r="BE22" s="1047"/>
      <c r="BF22" s="1047"/>
      <c r="BG22" s="1047"/>
      <c r="BH22" s="1047"/>
      <c r="BI22" s="1047"/>
      <c r="BJ22" s="1047"/>
      <c r="BK22" s="1047"/>
      <c r="BL22" s="1047"/>
      <c r="BM22" s="1048"/>
      <c r="BN22" s="205">
        <f t="shared" si="1"/>
        <v>12000</v>
      </c>
    </row>
    <row r="23" spans="1:66" ht="15.75">
      <c r="A23" s="592">
        <v>6</v>
      </c>
      <c r="B23" s="593"/>
      <c r="C23" s="593"/>
      <c r="D23" s="594"/>
      <c r="E23" s="912" t="s">
        <v>881</v>
      </c>
      <c r="F23" s="913"/>
      <c r="G23" s="913"/>
      <c r="H23" s="913"/>
      <c r="I23" s="913"/>
      <c r="J23" s="913"/>
      <c r="K23" s="913"/>
      <c r="L23" s="913"/>
      <c r="M23" s="913"/>
      <c r="N23" s="913"/>
      <c r="O23" s="913"/>
      <c r="P23" s="913"/>
      <c r="Q23" s="913"/>
      <c r="R23" s="913"/>
      <c r="S23" s="913"/>
      <c r="T23" s="913"/>
      <c r="U23" s="913"/>
      <c r="V23" s="913"/>
      <c r="W23" s="913"/>
      <c r="X23" s="913"/>
      <c r="Y23" s="913"/>
      <c r="Z23" s="913"/>
      <c r="AA23" s="913"/>
      <c r="AB23" s="913"/>
      <c r="AC23" s="913"/>
      <c r="AD23" s="913"/>
      <c r="AE23" s="913"/>
      <c r="AF23" s="913"/>
      <c r="AG23" s="913"/>
      <c r="AH23" s="913"/>
      <c r="AI23" s="913"/>
      <c r="AJ23" s="913"/>
      <c r="AK23" s="913"/>
      <c r="AL23" s="913"/>
      <c r="AM23" s="913"/>
      <c r="AN23" s="913"/>
      <c r="AO23" s="913"/>
      <c r="AP23" s="913"/>
      <c r="AQ23" s="913"/>
      <c r="AR23" s="914"/>
      <c r="AS23" s="887">
        <v>25</v>
      </c>
      <c r="AT23" s="888"/>
      <c r="AU23" s="888"/>
      <c r="AV23" s="888"/>
      <c r="AW23" s="888"/>
      <c r="AX23" s="888"/>
      <c r="AY23" s="888"/>
      <c r="AZ23" s="888"/>
      <c r="BA23" s="888"/>
      <c r="BB23" s="889"/>
      <c r="BC23" s="1046">
        <v>800</v>
      </c>
      <c r="BD23" s="1047"/>
      <c r="BE23" s="1047"/>
      <c r="BF23" s="1047"/>
      <c r="BG23" s="1047"/>
      <c r="BH23" s="1047"/>
      <c r="BI23" s="1047"/>
      <c r="BJ23" s="1047"/>
      <c r="BK23" s="1047"/>
      <c r="BL23" s="1047"/>
      <c r="BM23" s="1048"/>
      <c r="BN23" s="205">
        <f t="shared" si="1"/>
        <v>20000</v>
      </c>
    </row>
    <row r="24" spans="1:66" ht="15.75">
      <c r="A24" s="592">
        <v>7</v>
      </c>
      <c r="B24" s="593"/>
      <c r="C24" s="593"/>
      <c r="D24" s="594"/>
      <c r="E24" s="912" t="s">
        <v>882</v>
      </c>
      <c r="F24" s="913"/>
      <c r="G24" s="913"/>
      <c r="H24" s="913"/>
      <c r="I24" s="913"/>
      <c r="J24" s="913"/>
      <c r="K24" s="913"/>
      <c r="L24" s="913"/>
      <c r="M24" s="913"/>
      <c r="N24" s="913"/>
      <c r="O24" s="913"/>
      <c r="P24" s="913"/>
      <c r="Q24" s="913"/>
      <c r="R24" s="913"/>
      <c r="S24" s="913"/>
      <c r="T24" s="913"/>
      <c r="U24" s="913"/>
      <c r="V24" s="913"/>
      <c r="W24" s="913"/>
      <c r="X24" s="913"/>
      <c r="Y24" s="913"/>
      <c r="Z24" s="913"/>
      <c r="AA24" s="913"/>
      <c r="AB24" s="913"/>
      <c r="AC24" s="913"/>
      <c r="AD24" s="913"/>
      <c r="AE24" s="913"/>
      <c r="AF24" s="913"/>
      <c r="AG24" s="913"/>
      <c r="AH24" s="913"/>
      <c r="AI24" s="913"/>
      <c r="AJ24" s="913"/>
      <c r="AK24" s="913"/>
      <c r="AL24" s="913"/>
      <c r="AM24" s="913"/>
      <c r="AN24" s="913"/>
      <c r="AO24" s="913"/>
      <c r="AP24" s="913"/>
      <c r="AQ24" s="913"/>
      <c r="AR24" s="914"/>
      <c r="AS24" s="887">
        <v>20</v>
      </c>
      <c r="AT24" s="888"/>
      <c r="AU24" s="888"/>
      <c r="AV24" s="888"/>
      <c r="AW24" s="888"/>
      <c r="AX24" s="888"/>
      <c r="AY24" s="888"/>
      <c r="AZ24" s="888"/>
      <c r="BA24" s="888"/>
      <c r="BB24" s="889"/>
      <c r="BC24" s="1046">
        <v>250</v>
      </c>
      <c r="BD24" s="1047"/>
      <c r="BE24" s="1047"/>
      <c r="BF24" s="1047"/>
      <c r="BG24" s="1047"/>
      <c r="BH24" s="1047"/>
      <c r="BI24" s="1047"/>
      <c r="BJ24" s="1047"/>
      <c r="BK24" s="1047"/>
      <c r="BL24" s="1047"/>
      <c r="BM24" s="1048"/>
      <c r="BN24" s="205">
        <f t="shared" si="1"/>
        <v>5000</v>
      </c>
    </row>
    <row r="25" spans="1:66" ht="15.75">
      <c r="A25" s="592">
        <v>8</v>
      </c>
      <c r="B25" s="593"/>
      <c r="C25" s="593"/>
      <c r="D25" s="594"/>
      <c r="E25" s="912" t="s">
        <v>1043</v>
      </c>
      <c r="F25" s="913"/>
      <c r="G25" s="913"/>
      <c r="H25" s="913"/>
      <c r="I25" s="913"/>
      <c r="J25" s="913"/>
      <c r="K25" s="913"/>
      <c r="L25" s="913"/>
      <c r="M25" s="913"/>
      <c r="N25" s="913"/>
      <c r="O25" s="913"/>
      <c r="P25" s="913"/>
      <c r="Q25" s="913"/>
      <c r="R25" s="913"/>
      <c r="S25" s="913"/>
      <c r="T25" s="913"/>
      <c r="U25" s="913"/>
      <c r="V25" s="913"/>
      <c r="W25" s="913"/>
      <c r="X25" s="913"/>
      <c r="Y25" s="913"/>
      <c r="Z25" s="913"/>
      <c r="AA25" s="913"/>
      <c r="AB25" s="913"/>
      <c r="AC25" s="913"/>
      <c r="AD25" s="913"/>
      <c r="AE25" s="913"/>
      <c r="AF25" s="913"/>
      <c r="AG25" s="913"/>
      <c r="AH25" s="913"/>
      <c r="AI25" s="913"/>
      <c r="AJ25" s="913"/>
      <c r="AK25" s="913"/>
      <c r="AL25" s="913"/>
      <c r="AM25" s="913"/>
      <c r="AN25" s="913"/>
      <c r="AO25" s="913"/>
      <c r="AP25" s="913"/>
      <c r="AQ25" s="913"/>
      <c r="AR25" s="914"/>
      <c r="AS25" s="887">
        <v>400</v>
      </c>
      <c r="AT25" s="888"/>
      <c r="AU25" s="888"/>
      <c r="AV25" s="888"/>
      <c r="AW25" s="888"/>
      <c r="AX25" s="888"/>
      <c r="AY25" s="888"/>
      <c r="AZ25" s="888"/>
      <c r="BA25" s="888"/>
      <c r="BB25" s="889"/>
      <c r="BC25" s="1046">
        <v>100</v>
      </c>
      <c r="BD25" s="1047"/>
      <c r="BE25" s="1047"/>
      <c r="BF25" s="1047"/>
      <c r="BG25" s="1047"/>
      <c r="BH25" s="1047"/>
      <c r="BI25" s="1047"/>
      <c r="BJ25" s="1047"/>
      <c r="BK25" s="1047"/>
      <c r="BL25" s="1047"/>
      <c r="BM25" s="1048"/>
      <c r="BN25" s="221">
        <f>AS25*BC25</f>
        <v>40000</v>
      </c>
    </row>
    <row r="26" spans="1:66" ht="15.75">
      <c r="A26" s="606"/>
      <c r="B26" s="545"/>
      <c r="C26" s="545"/>
      <c r="D26" s="607"/>
      <c r="E26" s="601" t="s">
        <v>380</v>
      </c>
      <c r="F26" s="562"/>
      <c r="G26" s="562"/>
      <c r="H26" s="562"/>
      <c r="I26" s="562"/>
      <c r="J26" s="562"/>
      <c r="K26" s="562"/>
      <c r="L26" s="562"/>
      <c r="M26" s="562"/>
      <c r="N26" s="562"/>
      <c r="O26" s="562"/>
      <c r="P26" s="562"/>
      <c r="Q26" s="562"/>
      <c r="R26" s="562"/>
      <c r="S26" s="562"/>
      <c r="T26" s="562"/>
      <c r="U26" s="562"/>
      <c r="V26" s="562"/>
      <c r="W26" s="562"/>
      <c r="X26" s="562"/>
      <c r="Y26" s="562"/>
      <c r="Z26" s="562"/>
      <c r="AA26" s="562"/>
      <c r="AB26" s="562"/>
      <c r="AC26" s="562"/>
      <c r="AD26" s="562"/>
      <c r="AE26" s="562"/>
      <c r="AF26" s="562"/>
      <c r="AG26" s="562"/>
      <c r="AH26" s="562"/>
      <c r="AI26" s="562"/>
      <c r="AJ26" s="562"/>
      <c r="AK26" s="562"/>
      <c r="AL26" s="562"/>
      <c r="AM26" s="562"/>
      <c r="AN26" s="562"/>
      <c r="AO26" s="562"/>
      <c r="AP26" s="562"/>
      <c r="AQ26" s="562"/>
      <c r="AR26" s="602"/>
      <c r="AS26" s="606"/>
      <c r="AT26" s="545"/>
      <c r="AU26" s="545"/>
      <c r="AV26" s="545"/>
      <c r="AW26" s="545"/>
      <c r="AX26" s="545"/>
      <c r="AY26" s="545"/>
      <c r="AZ26" s="545"/>
      <c r="BA26" s="545"/>
      <c r="BB26" s="607"/>
      <c r="BC26" s="817"/>
      <c r="BD26" s="896"/>
      <c r="BE26" s="896"/>
      <c r="BF26" s="896"/>
      <c r="BG26" s="896"/>
      <c r="BH26" s="896"/>
      <c r="BI26" s="896"/>
      <c r="BJ26" s="896"/>
      <c r="BK26" s="896"/>
      <c r="BL26" s="896"/>
      <c r="BM26" s="818"/>
      <c r="BN26" s="105">
        <f>SUM(BN27:BN30)</f>
        <v>41500</v>
      </c>
    </row>
    <row r="27" spans="1:66" ht="15.75">
      <c r="A27" s="592">
        <v>9</v>
      </c>
      <c r="B27" s="593"/>
      <c r="C27" s="593"/>
      <c r="D27" s="594"/>
      <c r="E27" s="790" t="s">
        <v>883</v>
      </c>
      <c r="F27" s="791"/>
      <c r="G27" s="791"/>
      <c r="H27" s="791"/>
      <c r="I27" s="791"/>
      <c r="J27" s="791"/>
      <c r="K27" s="791"/>
      <c r="L27" s="791"/>
      <c r="M27" s="791"/>
      <c r="N27" s="791"/>
      <c r="O27" s="791"/>
      <c r="P27" s="791"/>
      <c r="Q27" s="791"/>
      <c r="R27" s="791"/>
      <c r="S27" s="791"/>
      <c r="T27" s="791"/>
      <c r="U27" s="791"/>
      <c r="V27" s="791"/>
      <c r="W27" s="791"/>
      <c r="X27" s="791"/>
      <c r="Y27" s="791"/>
      <c r="Z27" s="791"/>
      <c r="AA27" s="791"/>
      <c r="AB27" s="791"/>
      <c r="AC27" s="791"/>
      <c r="AD27" s="791"/>
      <c r="AE27" s="791"/>
      <c r="AF27" s="791"/>
      <c r="AG27" s="791"/>
      <c r="AH27" s="791"/>
      <c r="AI27" s="791"/>
      <c r="AJ27" s="791"/>
      <c r="AK27" s="791"/>
      <c r="AL27" s="791"/>
      <c r="AM27" s="791"/>
      <c r="AN27" s="791"/>
      <c r="AO27" s="791"/>
      <c r="AP27" s="791"/>
      <c r="AQ27" s="791"/>
      <c r="AR27" s="792"/>
      <c r="AS27" s="887">
        <v>150</v>
      </c>
      <c r="AT27" s="888"/>
      <c r="AU27" s="888"/>
      <c r="AV27" s="888"/>
      <c r="AW27" s="888"/>
      <c r="AX27" s="888"/>
      <c r="AY27" s="888"/>
      <c r="AZ27" s="888"/>
      <c r="BA27" s="888"/>
      <c r="BB27" s="889"/>
      <c r="BC27" s="1046">
        <v>230</v>
      </c>
      <c r="BD27" s="1047"/>
      <c r="BE27" s="1047"/>
      <c r="BF27" s="1047"/>
      <c r="BG27" s="1047"/>
      <c r="BH27" s="1047"/>
      <c r="BI27" s="1047"/>
      <c r="BJ27" s="1047"/>
      <c r="BK27" s="1047"/>
      <c r="BL27" s="1047"/>
      <c r="BM27" s="1048"/>
      <c r="BN27" s="203">
        <f>AS27*BC27</f>
        <v>34500</v>
      </c>
    </row>
    <row r="28" spans="1:66" ht="15.75">
      <c r="A28" s="592">
        <v>10</v>
      </c>
      <c r="B28" s="593"/>
      <c r="C28" s="593"/>
      <c r="D28" s="594"/>
      <c r="E28" s="790" t="s">
        <v>968</v>
      </c>
      <c r="F28" s="791"/>
      <c r="G28" s="791"/>
      <c r="H28" s="791"/>
      <c r="I28" s="791"/>
      <c r="J28" s="791"/>
      <c r="K28" s="791"/>
      <c r="L28" s="791"/>
      <c r="M28" s="791"/>
      <c r="N28" s="791"/>
      <c r="O28" s="791"/>
      <c r="P28" s="791"/>
      <c r="Q28" s="791"/>
      <c r="R28" s="791"/>
      <c r="S28" s="791"/>
      <c r="T28" s="791"/>
      <c r="U28" s="791"/>
      <c r="V28" s="791"/>
      <c r="W28" s="791"/>
      <c r="X28" s="791"/>
      <c r="Y28" s="791"/>
      <c r="Z28" s="791"/>
      <c r="AA28" s="791"/>
      <c r="AB28" s="791"/>
      <c r="AC28" s="791"/>
      <c r="AD28" s="791"/>
      <c r="AE28" s="791"/>
      <c r="AF28" s="791"/>
      <c r="AG28" s="791"/>
      <c r="AH28" s="791"/>
      <c r="AI28" s="791"/>
      <c r="AJ28" s="791"/>
      <c r="AK28" s="791"/>
      <c r="AL28" s="791"/>
      <c r="AM28" s="791"/>
      <c r="AN28" s="791"/>
      <c r="AO28" s="791"/>
      <c r="AP28" s="791"/>
      <c r="AQ28" s="791"/>
      <c r="AR28" s="792"/>
      <c r="AS28" s="887">
        <v>20</v>
      </c>
      <c r="AT28" s="888"/>
      <c r="AU28" s="888"/>
      <c r="AV28" s="888"/>
      <c r="AW28" s="888"/>
      <c r="AX28" s="888"/>
      <c r="AY28" s="888"/>
      <c r="AZ28" s="888"/>
      <c r="BA28" s="888"/>
      <c r="BB28" s="889"/>
      <c r="BC28" s="1046">
        <v>75</v>
      </c>
      <c r="BD28" s="1047"/>
      <c r="BE28" s="1047"/>
      <c r="BF28" s="1047"/>
      <c r="BG28" s="1047"/>
      <c r="BH28" s="1047"/>
      <c r="BI28" s="1047"/>
      <c r="BJ28" s="1047"/>
      <c r="BK28" s="1047"/>
      <c r="BL28" s="1047"/>
      <c r="BM28" s="1048"/>
      <c r="BN28" s="203">
        <f>AS28*BC28</f>
        <v>1500</v>
      </c>
    </row>
    <row r="29" spans="1:66" ht="15.75">
      <c r="A29" s="592">
        <v>11</v>
      </c>
      <c r="B29" s="593"/>
      <c r="C29" s="593"/>
      <c r="D29" s="594"/>
      <c r="E29" s="790" t="s">
        <v>962</v>
      </c>
      <c r="F29" s="791"/>
      <c r="G29" s="791"/>
      <c r="H29" s="791"/>
      <c r="I29" s="791"/>
      <c r="J29" s="791"/>
      <c r="K29" s="791"/>
      <c r="L29" s="791"/>
      <c r="M29" s="791"/>
      <c r="N29" s="791"/>
      <c r="O29" s="791"/>
      <c r="P29" s="791"/>
      <c r="Q29" s="791"/>
      <c r="R29" s="791"/>
      <c r="S29" s="791"/>
      <c r="T29" s="791"/>
      <c r="U29" s="791"/>
      <c r="V29" s="791"/>
      <c r="W29" s="791"/>
      <c r="X29" s="791"/>
      <c r="Y29" s="791"/>
      <c r="Z29" s="791"/>
      <c r="AA29" s="791"/>
      <c r="AB29" s="791"/>
      <c r="AC29" s="791"/>
      <c r="AD29" s="791"/>
      <c r="AE29" s="791"/>
      <c r="AF29" s="791"/>
      <c r="AG29" s="791"/>
      <c r="AH29" s="791"/>
      <c r="AI29" s="791"/>
      <c r="AJ29" s="791"/>
      <c r="AK29" s="791"/>
      <c r="AL29" s="791"/>
      <c r="AM29" s="791"/>
      <c r="AN29" s="791"/>
      <c r="AO29" s="791"/>
      <c r="AP29" s="791"/>
      <c r="AQ29" s="791"/>
      <c r="AR29" s="792"/>
      <c r="AS29" s="887">
        <v>20</v>
      </c>
      <c r="AT29" s="888"/>
      <c r="AU29" s="888"/>
      <c r="AV29" s="888"/>
      <c r="AW29" s="888"/>
      <c r="AX29" s="888"/>
      <c r="AY29" s="888"/>
      <c r="AZ29" s="888"/>
      <c r="BA29" s="888"/>
      <c r="BB29" s="889"/>
      <c r="BC29" s="1046">
        <v>50</v>
      </c>
      <c r="BD29" s="1047"/>
      <c r="BE29" s="1047"/>
      <c r="BF29" s="1047"/>
      <c r="BG29" s="1047"/>
      <c r="BH29" s="1047"/>
      <c r="BI29" s="1047"/>
      <c r="BJ29" s="1047"/>
      <c r="BK29" s="1047"/>
      <c r="BL29" s="1047"/>
      <c r="BM29" s="1048"/>
      <c r="BN29" s="203">
        <f>AS29*BC29</f>
        <v>1000</v>
      </c>
    </row>
    <row r="30" spans="1:66" ht="15.75">
      <c r="A30" s="592">
        <v>12</v>
      </c>
      <c r="B30" s="593"/>
      <c r="C30" s="593"/>
      <c r="D30" s="594"/>
      <c r="E30" s="790" t="s">
        <v>880</v>
      </c>
      <c r="F30" s="791"/>
      <c r="G30" s="791"/>
      <c r="H30" s="791"/>
      <c r="I30" s="791"/>
      <c r="J30" s="791"/>
      <c r="K30" s="791"/>
      <c r="L30" s="791"/>
      <c r="M30" s="791"/>
      <c r="N30" s="791"/>
      <c r="O30" s="791"/>
      <c r="P30" s="791"/>
      <c r="Q30" s="791"/>
      <c r="R30" s="791"/>
      <c r="S30" s="791"/>
      <c r="T30" s="791"/>
      <c r="U30" s="791"/>
      <c r="V30" s="791"/>
      <c r="W30" s="791"/>
      <c r="X30" s="791"/>
      <c r="Y30" s="791"/>
      <c r="Z30" s="791"/>
      <c r="AA30" s="791"/>
      <c r="AB30" s="791"/>
      <c r="AC30" s="791"/>
      <c r="AD30" s="791"/>
      <c r="AE30" s="791"/>
      <c r="AF30" s="791"/>
      <c r="AG30" s="791"/>
      <c r="AH30" s="791"/>
      <c r="AI30" s="791"/>
      <c r="AJ30" s="791"/>
      <c r="AK30" s="791"/>
      <c r="AL30" s="791"/>
      <c r="AM30" s="791"/>
      <c r="AN30" s="791"/>
      <c r="AO30" s="791"/>
      <c r="AP30" s="791"/>
      <c r="AQ30" s="791"/>
      <c r="AR30" s="792"/>
      <c r="AS30" s="887">
        <v>50</v>
      </c>
      <c r="AT30" s="888"/>
      <c r="AU30" s="888"/>
      <c r="AV30" s="888"/>
      <c r="AW30" s="888"/>
      <c r="AX30" s="888"/>
      <c r="AY30" s="888"/>
      <c r="AZ30" s="888"/>
      <c r="BA30" s="888"/>
      <c r="BB30" s="889"/>
      <c r="BC30" s="1046">
        <v>90</v>
      </c>
      <c r="BD30" s="1047"/>
      <c r="BE30" s="1047"/>
      <c r="BF30" s="1047"/>
      <c r="BG30" s="1047"/>
      <c r="BH30" s="1047"/>
      <c r="BI30" s="1047"/>
      <c r="BJ30" s="1047"/>
      <c r="BK30" s="1047"/>
      <c r="BL30" s="1047"/>
      <c r="BM30" s="1048"/>
      <c r="BN30" s="203">
        <f>AS30*BC30</f>
        <v>4500</v>
      </c>
    </row>
    <row r="31" spans="1:66" ht="18.75" customHeight="1">
      <c r="A31" s="606"/>
      <c r="B31" s="545"/>
      <c r="C31" s="545"/>
      <c r="D31" s="607"/>
      <c r="E31" s="603" t="s">
        <v>7</v>
      </c>
      <c r="F31" s="604"/>
      <c r="G31" s="604"/>
      <c r="H31" s="604"/>
      <c r="I31" s="604"/>
      <c r="J31" s="604"/>
      <c r="K31" s="604"/>
      <c r="L31" s="604"/>
      <c r="M31" s="604"/>
      <c r="N31" s="604"/>
      <c r="O31" s="604"/>
      <c r="P31" s="604"/>
      <c r="Q31" s="604"/>
      <c r="R31" s="604"/>
      <c r="S31" s="604"/>
      <c r="T31" s="604"/>
      <c r="U31" s="604"/>
      <c r="V31" s="604"/>
      <c r="W31" s="604"/>
      <c r="X31" s="604"/>
      <c r="Y31" s="604"/>
      <c r="Z31" s="604"/>
      <c r="AA31" s="604"/>
      <c r="AB31" s="604"/>
      <c r="AC31" s="604"/>
      <c r="AD31" s="604"/>
      <c r="AE31" s="604"/>
      <c r="AF31" s="604"/>
      <c r="AG31" s="604"/>
      <c r="AH31" s="604"/>
      <c r="AI31" s="604"/>
      <c r="AJ31" s="604"/>
      <c r="AK31" s="604"/>
      <c r="AL31" s="604"/>
      <c r="AM31" s="604"/>
      <c r="AN31" s="604"/>
      <c r="AO31" s="604"/>
      <c r="AP31" s="604"/>
      <c r="AQ31" s="604"/>
      <c r="AR31" s="605"/>
      <c r="AS31" s="606" t="s">
        <v>8</v>
      </c>
      <c r="AT31" s="545"/>
      <c r="AU31" s="545"/>
      <c r="AV31" s="545"/>
      <c r="AW31" s="545"/>
      <c r="AX31" s="545"/>
      <c r="AY31" s="545"/>
      <c r="AZ31" s="545"/>
      <c r="BA31" s="545"/>
      <c r="BB31" s="607"/>
      <c r="BC31" s="817" t="s">
        <v>8</v>
      </c>
      <c r="BD31" s="896"/>
      <c r="BE31" s="896"/>
      <c r="BF31" s="896"/>
      <c r="BG31" s="896"/>
      <c r="BH31" s="896"/>
      <c r="BI31" s="896"/>
      <c r="BJ31" s="896"/>
      <c r="BK31" s="896"/>
      <c r="BL31" s="896"/>
      <c r="BM31" s="818"/>
      <c r="BN31" s="105">
        <f>BN17+BN26</f>
        <v>821400</v>
      </c>
    </row>
    <row r="34" spans="1:66" ht="15.75">
      <c r="A34" s="608" t="s">
        <v>556</v>
      </c>
      <c r="B34" s="608"/>
      <c r="C34" s="608"/>
      <c r="D34" s="608"/>
      <c r="E34" s="608"/>
      <c r="F34" s="608"/>
      <c r="G34" s="608"/>
      <c r="H34" s="608"/>
      <c r="I34" s="608"/>
      <c r="J34" s="608"/>
      <c r="K34" s="608"/>
      <c r="L34" s="608"/>
      <c r="M34" s="608"/>
      <c r="N34" s="608"/>
      <c r="O34" s="608"/>
      <c r="P34" s="608"/>
      <c r="Q34" s="608"/>
      <c r="R34" s="608"/>
      <c r="S34" s="608"/>
      <c r="T34" s="608"/>
      <c r="U34" s="608"/>
      <c r="V34" s="608"/>
      <c r="W34" s="608"/>
      <c r="X34" s="608"/>
      <c r="Y34" s="608"/>
      <c r="Z34" s="608"/>
      <c r="AA34" s="608"/>
      <c r="AB34" s="608"/>
      <c r="AC34" s="608"/>
      <c r="AD34" s="608"/>
      <c r="AE34" s="608"/>
      <c r="AF34" s="608"/>
      <c r="AG34" s="608"/>
      <c r="AH34" s="608"/>
      <c r="AI34" s="608"/>
      <c r="AJ34" s="608"/>
      <c r="AK34" s="608"/>
      <c r="AL34" s="608"/>
      <c r="AM34" s="608"/>
      <c r="AN34" s="608"/>
      <c r="AO34" s="608"/>
      <c r="AP34" s="608"/>
      <c r="AQ34" s="608"/>
      <c r="AR34" s="608"/>
      <c r="AS34" s="55"/>
      <c r="AT34" s="55"/>
      <c r="AU34" s="55"/>
      <c r="AV34" s="55"/>
      <c r="AW34" s="55"/>
      <c r="AX34" s="570">
        <f>BN31</f>
        <v>821400</v>
      </c>
      <c r="AY34" s="570"/>
      <c r="AZ34" s="570"/>
      <c r="BA34" s="570"/>
      <c r="BB34" s="570"/>
      <c r="BC34" s="570"/>
      <c r="BD34" s="570"/>
      <c r="BE34" s="570"/>
      <c r="BF34" s="570"/>
      <c r="BG34" s="570"/>
      <c r="BH34" s="570"/>
      <c r="BI34" s="570"/>
      <c r="BJ34" s="570"/>
      <c r="BK34" s="570"/>
      <c r="BL34" s="570"/>
      <c r="BM34" s="570"/>
      <c r="BN34" s="55" t="s">
        <v>11</v>
      </c>
    </row>
    <row r="35" ht="39.75" customHeight="1"/>
    <row r="36" spans="1:66" ht="12.75">
      <c r="A36" s="567" t="s">
        <v>554</v>
      </c>
      <c r="B36" s="567"/>
      <c r="C36" s="567"/>
      <c r="D36" s="567"/>
      <c r="E36" s="567"/>
      <c r="F36" s="567"/>
      <c r="G36" s="567"/>
      <c r="H36" s="567"/>
      <c r="I36" s="567"/>
      <c r="J36" s="567"/>
      <c r="K36" s="567"/>
      <c r="L36" s="567"/>
      <c r="M36" s="567"/>
      <c r="N36" s="567"/>
      <c r="O36" s="567"/>
      <c r="P36" s="567"/>
      <c r="Q36" s="567"/>
      <c r="R36" s="567"/>
      <c r="S36" s="567"/>
      <c r="T36" s="567"/>
      <c r="U36" s="567"/>
      <c r="V36" s="567"/>
      <c r="W36" s="567"/>
      <c r="X36" s="567"/>
      <c r="Y36" s="567"/>
      <c r="Z36" s="567"/>
      <c r="AA36" s="567"/>
      <c r="AB36" s="567"/>
      <c r="AC36" s="567"/>
      <c r="AD36" s="567"/>
      <c r="AE36" s="567"/>
      <c r="AF36" s="567"/>
      <c r="AG36" s="567"/>
      <c r="AH36" s="567"/>
      <c r="AI36" s="567"/>
      <c r="AJ36" s="567"/>
      <c r="AK36" s="567"/>
      <c r="AL36" s="567"/>
      <c r="AM36" s="567"/>
      <c r="AN36" s="567"/>
      <c r="AO36" s="567"/>
      <c r="AP36" s="567"/>
      <c r="AQ36" s="567"/>
      <c r="AR36" s="567"/>
      <c r="AS36" s="567"/>
      <c r="AT36" s="567"/>
      <c r="AU36" s="567"/>
      <c r="AV36" s="567"/>
      <c r="AW36" s="567"/>
      <c r="AX36" s="567"/>
      <c r="AY36" s="567"/>
      <c r="AZ36" s="567"/>
      <c r="BA36" s="567"/>
      <c r="BB36" s="567"/>
      <c r="BC36" s="567"/>
      <c r="BD36" s="567"/>
      <c r="BE36" s="567"/>
      <c r="BF36" s="567"/>
      <c r="BG36" s="567"/>
      <c r="BH36" s="567"/>
      <c r="BI36" s="567"/>
      <c r="BJ36" s="567"/>
      <c r="BK36" s="567"/>
      <c r="BL36" s="567"/>
      <c r="BM36" s="567"/>
      <c r="BN36" s="567"/>
    </row>
  </sheetData>
  <sheetProtection/>
  <mergeCells count="106">
    <mergeCell ref="A25:D25"/>
    <mergeCell ref="E25:AR25"/>
    <mergeCell ref="AS25:BB25"/>
    <mergeCell ref="BC25:BM25"/>
    <mergeCell ref="A19:D19"/>
    <mergeCell ref="E19:AR19"/>
    <mergeCell ref="AS19:BB19"/>
    <mergeCell ref="BC19:BM19"/>
    <mergeCell ref="A22:D22"/>
    <mergeCell ref="E22:AR22"/>
    <mergeCell ref="AS22:BB22"/>
    <mergeCell ref="BC22:BM22"/>
    <mergeCell ref="A23:D23"/>
    <mergeCell ref="E23:AR23"/>
    <mergeCell ref="AS23:BB23"/>
    <mergeCell ref="BC23:BM23"/>
    <mergeCell ref="AS20:BB20"/>
    <mergeCell ref="BC20:BM20"/>
    <mergeCell ref="A21:D21"/>
    <mergeCell ref="E21:AR21"/>
    <mergeCell ref="AS21:BB21"/>
    <mergeCell ref="BC21:BM21"/>
    <mergeCell ref="A36:BN36"/>
    <mergeCell ref="AS7:BB7"/>
    <mergeCell ref="A26:D26"/>
    <mergeCell ref="E26:AR26"/>
    <mergeCell ref="AS26:BB26"/>
    <mergeCell ref="BC26:BM26"/>
    <mergeCell ref="A27:D27"/>
    <mergeCell ref="E27:AR27"/>
    <mergeCell ref="AS27:BB27"/>
    <mergeCell ref="BC27:BM27"/>
    <mergeCell ref="A34:AR34"/>
    <mergeCell ref="AX34:BM34"/>
    <mergeCell ref="A30:D30"/>
    <mergeCell ref="E30:AR30"/>
    <mergeCell ref="AS30:BB30"/>
    <mergeCell ref="BC30:BM30"/>
    <mergeCell ref="A31:D31"/>
    <mergeCell ref="E31:AR31"/>
    <mergeCell ref="AS31:BB31"/>
    <mergeCell ref="BC31:BM31"/>
    <mergeCell ref="A18:D18"/>
    <mergeCell ref="E18:AR18"/>
    <mergeCell ref="AS18:BB18"/>
    <mergeCell ref="BC18:BM18"/>
    <mergeCell ref="A24:D24"/>
    <mergeCell ref="E24:AR24"/>
    <mergeCell ref="AS24:BB24"/>
    <mergeCell ref="BC24:BM24"/>
    <mergeCell ref="A20:D20"/>
    <mergeCell ref="E20:AR20"/>
    <mergeCell ref="A16:D16"/>
    <mergeCell ref="E16:AR16"/>
    <mergeCell ref="AS16:BB16"/>
    <mergeCell ref="BC16:BM16"/>
    <mergeCell ref="A17:D17"/>
    <mergeCell ref="E17:AR17"/>
    <mergeCell ref="AS17:BB17"/>
    <mergeCell ref="BC17:BM17"/>
    <mergeCell ref="A14:D14"/>
    <mergeCell ref="E14:AR14"/>
    <mergeCell ref="AS14:BB14"/>
    <mergeCell ref="BC14:BM14"/>
    <mergeCell ref="A15:D15"/>
    <mergeCell ref="E15:AR15"/>
    <mergeCell ref="AS15:BB15"/>
    <mergeCell ref="BC15:BM15"/>
    <mergeCell ref="A12:D12"/>
    <mergeCell ref="E12:AR12"/>
    <mergeCell ref="AS12:BB12"/>
    <mergeCell ref="BC12:BM12"/>
    <mergeCell ref="A13:D13"/>
    <mergeCell ref="E13:AR13"/>
    <mergeCell ref="AS13:BB13"/>
    <mergeCell ref="BC13:BM13"/>
    <mergeCell ref="A10:D10"/>
    <mergeCell ref="E10:AR10"/>
    <mergeCell ref="AS10:BB10"/>
    <mergeCell ref="BC10:BM10"/>
    <mergeCell ref="A11:D11"/>
    <mergeCell ref="E11:AR11"/>
    <mergeCell ref="AS11:BB11"/>
    <mergeCell ref="BC11:BM11"/>
    <mergeCell ref="A9:D9"/>
    <mergeCell ref="E9:AR9"/>
    <mergeCell ref="AS9:BB9"/>
    <mergeCell ref="BC9:BM9"/>
    <mergeCell ref="A8:D8"/>
    <mergeCell ref="E8:AR8"/>
    <mergeCell ref="AS8:BB8"/>
    <mergeCell ref="BC8:BM8"/>
    <mergeCell ref="A2:BN2"/>
    <mergeCell ref="S3:BN3"/>
    <mergeCell ref="AH5:BN5"/>
    <mergeCell ref="A7:D7"/>
    <mergeCell ref="E7:AR7"/>
    <mergeCell ref="BC7:BM7"/>
    <mergeCell ref="A29:D29"/>
    <mergeCell ref="E29:AR29"/>
    <mergeCell ref="AS29:BB29"/>
    <mergeCell ref="BC29:BM29"/>
    <mergeCell ref="A28:D28"/>
    <mergeCell ref="E28:AR28"/>
    <mergeCell ref="AS28:BB28"/>
    <mergeCell ref="BC28:BM28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8"/>
  </sheetPr>
  <dimension ref="A1:BN25"/>
  <sheetViews>
    <sheetView view="pageBreakPreview" zoomScaleSheetLayoutView="100" workbookViewId="0" topLeftCell="A4">
      <selection activeCell="BN20" sqref="BN20"/>
    </sheetView>
  </sheetViews>
  <sheetFormatPr defaultColWidth="1.12109375" defaultRowHeight="12.75"/>
  <cols>
    <col min="1" max="2" width="1.12109375" style="10" customWidth="1"/>
    <col min="3" max="3" width="2.00390625" style="10" customWidth="1"/>
    <col min="4" max="16" width="1.12109375" style="10" customWidth="1"/>
    <col min="17" max="17" width="2.375" style="10" customWidth="1"/>
    <col min="18" max="39" width="1.12109375" style="10" customWidth="1"/>
    <col min="40" max="40" width="1.12109375" style="10" hidden="1" customWidth="1"/>
    <col min="41" max="47" width="1.12109375" style="10" customWidth="1"/>
    <col min="48" max="48" width="1.12109375" style="10" hidden="1" customWidth="1"/>
    <col min="49" max="54" width="1.12109375" style="10" customWidth="1"/>
    <col min="55" max="55" width="2.375" style="10" customWidth="1"/>
    <col min="56" max="58" width="1.12109375" style="10" customWidth="1"/>
    <col min="59" max="59" width="0.6171875" style="10" customWidth="1"/>
    <col min="60" max="65" width="1.12109375" style="10" customWidth="1"/>
    <col min="66" max="66" width="17.875" style="10" customWidth="1"/>
    <col min="67" max="16384" width="1.12109375" style="10" customWidth="1"/>
  </cols>
  <sheetData>
    <row r="1" ht="12.75">
      <c r="BN1" s="68" t="s">
        <v>983</v>
      </c>
    </row>
    <row r="2" spans="1:66" s="6" customFormat="1" ht="15.75">
      <c r="A2" s="569" t="s">
        <v>683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69"/>
      <c r="Z2" s="569"/>
      <c r="AA2" s="569"/>
      <c r="AB2" s="569"/>
      <c r="AC2" s="569"/>
      <c r="AD2" s="569"/>
      <c r="AE2" s="569"/>
      <c r="AF2" s="569"/>
      <c r="AG2" s="569"/>
      <c r="AH2" s="569"/>
      <c r="AI2" s="569"/>
      <c r="AJ2" s="569"/>
      <c r="AK2" s="569"/>
      <c r="AL2" s="569"/>
      <c r="AM2" s="569"/>
      <c r="AN2" s="569"/>
      <c r="AO2" s="569"/>
      <c r="AP2" s="569"/>
      <c r="AQ2" s="569"/>
      <c r="AR2" s="569"/>
      <c r="AS2" s="569"/>
      <c r="AT2" s="569"/>
      <c r="AU2" s="569"/>
      <c r="AV2" s="569"/>
      <c r="AW2" s="569"/>
      <c r="AX2" s="569"/>
      <c r="AY2" s="569"/>
      <c r="AZ2" s="569"/>
      <c r="BA2" s="569"/>
      <c r="BB2" s="569"/>
      <c r="BC2" s="569"/>
      <c r="BD2" s="569"/>
      <c r="BE2" s="569"/>
      <c r="BF2" s="569"/>
      <c r="BG2" s="569"/>
      <c r="BH2" s="569"/>
      <c r="BI2" s="569"/>
      <c r="BJ2" s="569"/>
      <c r="BK2" s="569"/>
      <c r="BL2" s="569"/>
      <c r="BM2" s="569"/>
      <c r="BN2" s="569"/>
    </row>
    <row r="3" spans="1:66" s="6" customFormat="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</row>
    <row r="4" spans="1:66" s="6" customFormat="1" ht="15" customHeight="1">
      <c r="A4" s="6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780" t="s">
        <v>73</v>
      </c>
      <c r="T4" s="780"/>
      <c r="U4" s="780"/>
      <c r="V4" s="780"/>
      <c r="W4" s="780"/>
      <c r="X4" s="780"/>
      <c r="Y4" s="780"/>
      <c r="Z4" s="780"/>
      <c r="AA4" s="780"/>
      <c r="AB4" s="780"/>
      <c r="AC4" s="780"/>
      <c r="AD4" s="780"/>
      <c r="AE4" s="780"/>
      <c r="AF4" s="780"/>
      <c r="AG4" s="780"/>
      <c r="AH4" s="780"/>
      <c r="AI4" s="780"/>
      <c r="AJ4" s="780"/>
      <c r="AK4" s="780"/>
      <c r="AL4" s="780"/>
      <c r="AM4" s="780"/>
      <c r="AN4" s="780"/>
      <c r="AO4" s="780"/>
      <c r="AP4" s="780"/>
      <c r="AQ4" s="780"/>
      <c r="AR4" s="780"/>
      <c r="AS4" s="780"/>
      <c r="AT4" s="780"/>
      <c r="AU4" s="780"/>
      <c r="AV4" s="780"/>
      <c r="AW4" s="780"/>
      <c r="AX4" s="780"/>
      <c r="AY4" s="780"/>
      <c r="AZ4" s="780"/>
      <c r="BA4" s="780"/>
      <c r="BB4" s="780"/>
      <c r="BC4" s="780"/>
      <c r="BD4" s="780"/>
      <c r="BE4" s="780"/>
      <c r="BF4" s="780"/>
      <c r="BG4" s="780"/>
      <c r="BH4" s="780"/>
      <c r="BI4" s="780"/>
      <c r="BJ4" s="780"/>
      <c r="BK4" s="780"/>
      <c r="BL4" s="780"/>
      <c r="BM4" s="780"/>
      <c r="BN4" s="780"/>
    </row>
    <row r="5" spans="1:66" s="6" customFormat="1" ht="9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</row>
    <row r="6" spans="1:66" s="6" customFormat="1" ht="12" customHeight="1">
      <c r="A6" s="6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62" t="s">
        <v>74</v>
      </c>
      <c r="AI6" s="562"/>
      <c r="AJ6" s="562"/>
      <c r="AK6" s="562"/>
      <c r="AL6" s="562"/>
      <c r="AM6" s="562"/>
      <c r="AN6" s="562"/>
      <c r="AO6" s="562"/>
      <c r="AP6" s="562"/>
      <c r="AQ6" s="562"/>
      <c r="AR6" s="562"/>
      <c r="AS6" s="562"/>
      <c r="AT6" s="562"/>
      <c r="AU6" s="562"/>
      <c r="AV6" s="562"/>
      <c r="AW6" s="562"/>
      <c r="AX6" s="562"/>
      <c r="AY6" s="562"/>
      <c r="AZ6" s="562"/>
      <c r="BA6" s="562"/>
      <c r="BB6" s="562"/>
      <c r="BC6" s="562"/>
      <c r="BD6" s="562"/>
      <c r="BE6" s="562"/>
      <c r="BF6" s="562"/>
      <c r="BG6" s="562"/>
      <c r="BH6" s="562"/>
      <c r="BI6" s="562"/>
      <c r="BJ6" s="562"/>
      <c r="BK6" s="562"/>
      <c r="BL6" s="562"/>
      <c r="BM6" s="562"/>
      <c r="BN6" s="562"/>
    </row>
    <row r="7" spans="1:66" s="9" customFormat="1" ht="9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</row>
    <row r="8" spans="1:66" ht="12.75">
      <c r="A8" s="461" t="s">
        <v>4</v>
      </c>
      <c r="B8" s="462"/>
      <c r="C8" s="462"/>
      <c r="D8" s="463"/>
      <c r="E8" s="461" t="s">
        <v>9</v>
      </c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462"/>
      <c r="U8" s="462"/>
      <c r="V8" s="462"/>
      <c r="W8" s="462"/>
      <c r="X8" s="462"/>
      <c r="Y8" s="462"/>
      <c r="Z8" s="462"/>
      <c r="AA8" s="462"/>
      <c r="AB8" s="462"/>
      <c r="AC8" s="462"/>
      <c r="AD8" s="462"/>
      <c r="AE8" s="462"/>
      <c r="AF8" s="462"/>
      <c r="AG8" s="462"/>
      <c r="AH8" s="462"/>
      <c r="AI8" s="462"/>
      <c r="AJ8" s="462"/>
      <c r="AK8" s="462"/>
      <c r="AL8" s="462"/>
      <c r="AM8" s="462"/>
      <c r="AN8" s="462"/>
      <c r="AO8" s="462"/>
      <c r="AP8" s="462"/>
      <c r="AQ8" s="462"/>
      <c r="AR8" s="463"/>
      <c r="AS8" s="583" t="s">
        <v>12</v>
      </c>
      <c r="AT8" s="584"/>
      <c r="AU8" s="584"/>
      <c r="AV8" s="584"/>
      <c r="AW8" s="584"/>
      <c r="AX8" s="584"/>
      <c r="AY8" s="584"/>
      <c r="AZ8" s="584"/>
      <c r="BA8" s="584"/>
      <c r="BB8" s="585"/>
      <c r="BC8" s="461" t="s">
        <v>59</v>
      </c>
      <c r="BD8" s="462"/>
      <c r="BE8" s="462"/>
      <c r="BF8" s="462"/>
      <c r="BG8" s="462"/>
      <c r="BH8" s="462"/>
      <c r="BI8" s="462"/>
      <c r="BJ8" s="462"/>
      <c r="BK8" s="462"/>
      <c r="BL8" s="462"/>
      <c r="BM8" s="463"/>
      <c r="BN8" s="101" t="s">
        <v>15</v>
      </c>
    </row>
    <row r="9" spans="1:66" ht="12.75">
      <c r="A9" s="577" t="s">
        <v>5</v>
      </c>
      <c r="B9" s="578"/>
      <c r="C9" s="578"/>
      <c r="D9" s="579"/>
      <c r="E9" s="577"/>
      <c r="F9" s="578"/>
      <c r="G9" s="578"/>
      <c r="H9" s="578"/>
      <c r="I9" s="578"/>
      <c r="J9" s="578"/>
      <c r="K9" s="578"/>
      <c r="L9" s="578"/>
      <c r="M9" s="578"/>
      <c r="N9" s="578"/>
      <c r="O9" s="578"/>
      <c r="P9" s="578"/>
      <c r="Q9" s="578"/>
      <c r="R9" s="578"/>
      <c r="S9" s="578"/>
      <c r="T9" s="578"/>
      <c r="U9" s="578"/>
      <c r="V9" s="578"/>
      <c r="W9" s="578"/>
      <c r="X9" s="578"/>
      <c r="Y9" s="578"/>
      <c r="Z9" s="578"/>
      <c r="AA9" s="578"/>
      <c r="AB9" s="578"/>
      <c r="AC9" s="578"/>
      <c r="AD9" s="578"/>
      <c r="AE9" s="578"/>
      <c r="AF9" s="578"/>
      <c r="AG9" s="578"/>
      <c r="AH9" s="578"/>
      <c r="AI9" s="578"/>
      <c r="AJ9" s="578"/>
      <c r="AK9" s="578"/>
      <c r="AL9" s="578"/>
      <c r="AM9" s="578"/>
      <c r="AN9" s="578"/>
      <c r="AO9" s="578"/>
      <c r="AP9" s="578"/>
      <c r="AQ9" s="578"/>
      <c r="AR9" s="579"/>
      <c r="AS9" s="586"/>
      <c r="AT9" s="587"/>
      <c r="AU9" s="587"/>
      <c r="AV9" s="587"/>
      <c r="AW9" s="587"/>
      <c r="AX9" s="587"/>
      <c r="AY9" s="587"/>
      <c r="AZ9" s="587"/>
      <c r="BA9" s="587"/>
      <c r="BB9" s="588"/>
      <c r="BC9" s="577" t="s">
        <v>60</v>
      </c>
      <c r="BD9" s="578"/>
      <c r="BE9" s="578"/>
      <c r="BF9" s="578"/>
      <c r="BG9" s="578"/>
      <c r="BH9" s="578"/>
      <c r="BI9" s="578"/>
      <c r="BJ9" s="578"/>
      <c r="BK9" s="578"/>
      <c r="BL9" s="578"/>
      <c r="BM9" s="579"/>
      <c r="BN9" s="102" t="s">
        <v>66</v>
      </c>
    </row>
    <row r="10" spans="1:66" ht="12.75">
      <c r="A10" s="577"/>
      <c r="B10" s="578"/>
      <c r="C10" s="578"/>
      <c r="D10" s="579"/>
      <c r="E10" s="577"/>
      <c r="F10" s="578"/>
      <c r="G10" s="578"/>
      <c r="H10" s="578"/>
      <c r="I10" s="578"/>
      <c r="J10" s="578"/>
      <c r="K10" s="578"/>
      <c r="L10" s="578"/>
      <c r="M10" s="578"/>
      <c r="N10" s="578"/>
      <c r="O10" s="578"/>
      <c r="P10" s="578"/>
      <c r="Q10" s="578"/>
      <c r="R10" s="578"/>
      <c r="S10" s="578"/>
      <c r="T10" s="578"/>
      <c r="U10" s="578"/>
      <c r="V10" s="578"/>
      <c r="W10" s="578"/>
      <c r="X10" s="578"/>
      <c r="Y10" s="578"/>
      <c r="Z10" s="578"/>
      <c r="AA10" s="578"/>
      <c r="AB10" s="578"/>
      <c r="AC10" s="578"/>
      <c r="AD10" s="578"/>
      <c r="AE10" s="578"/>
      <c r="AF10" s="578"/>
      <c r="AG10" s="578"/>
      <c r="AH10" s="578"/>
      <c r="AI10" s="578"/>
      <c r="AJ10" s="578"/>
      <c r="AK10" s="578"/>
      <c r="AL10" s="578"/>
      <c r="AM10" s="578"/>
      <c r="AN10" s="578"/>
      <c r="AO10" s="578"/>
      <c r="AP10" s="578"/>
      <c r="AQ10" s="578"/>
      <c r="AR10" s="579"/>
      <c r="AS10" s="589"/>
      <c r="AT10" s="590"/>
      <c r="AU10" s="590"/>
      <c r="AV10" s="590"/>
      <c r="AW10" s="590"/>
      <c r="AX10" s="590"/>
      <c r="AY10" s="590"/>
      <c r="AZ10" s="590"/>
      <c r="BA10" s="590"/>
      <c r="BB10" s="591"/>
      <c r="BC10" s="577" t="s">
        <v>11</v>
      </c>
      <c r="BD10" s="578"/>
      <c r="BE10" s="578"/>
      <c r="BF10" s="578"/>
      <c r="BG10" s="578"/>
      <c r="BH10" s="578"/>
      <c r="BI10" s="578"/>
      <c r="BJ10" s="578"/>
      <c r="BK10" s="578"/>
      <c r="BL10" s="578"/>
      <c r="BM10" s="579"/>
      <c r="BN10" s="102"/>
    </row>
    <row r="11" spans="1:66" ht="12.75">
      <c r="A11" s="553">
        <v>1</v>
      </c>
      <c r="B11" s="554"/>
      <c r="C11" s="554"/>
      <c r="D11" s="555"/>
      <c r="E11" s="553">
        <v>2</v>
      </c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4"/>
      <c r="AC11" s="554"/>
      <c r="AD11" s="554"/>
      <c r="AE11" s="554"/>
      <c r="AF11" s="554"/>
      <c r="AG11" s="554"/>
      <c r="AH11" s="554"/>
      <c r="AI11" s="554"/>
      <c r="AJ11" s="554"/>
      <c r="AK11" s="554"/>
      <c r="AL11" s="554"/>
      <c r="AM11" s="554"/>
      <c r="AN11" s="554"/>
      <c r="AO11" s="554"/>
      <c r="AP11" s="554"/>
      <c r="AQ11" s="554"/>
      <c r="AR11" s="555"/>
      <c r="AS11" s="553">
        <v>3</v>
      </c>
      <c r="AT11" s="554"/>
      <c r="AU11" s="554"/>
      <c r="AV11" s="554"/>
      <c r="AW11" s="554"/>
      <c r="AX11" s="554"/>
      <c r="AY11" s="554"/>
      <c r="AZ11" s="554"/>
      <c r="BA11" s="554"/>
      <c r="BB11" s="555"/>
      <c r="BC11" s="553">
        <v>4</v>
      </c>
      <c r="BD11" s="554"/>
      <c r="BE11" s="554"/>
      <c r="BF11" s="554"/>
      <c r="BG11" s="554"/>
      <c r="BH11" s="554"/>
      <c r="BI11" s="554"/>
      <c r="BJ11" s="554"/>
      <c r="BK11" s="554"/>
      <c r="BL11" s="554"/>
      <c r="BM11" s="555"/>
      <c r="BN11" s="69">
        <v>5</v>
      </c>
    </row>
    <row r="12" spans="1:66" s="60" customFormat="1" ht="15.75">
      <c r="A12" s="606"/>
      <c r="B12" s="545"/>
      <c r="C12" s="545"/>
      <c r="D12" s="607"/>
      <c r="E12" s="601" t="s">
        <v>383</v>
      </c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2"/>
      <c r="R12" s="562"/>
      <c r="S12" s="562"/>
      <c r="T12" s="562"/>
      <c r="U12" s="562"/>
      <c r="V12" s="562"/>
      <c r="W12" s="562"/>
      <c r="X12" s="562"/>
      <c r="Y12" s="562"/>
      <c r="Z12" s="562"/>
      <c r="AA12" s="562"/>
      <c r="AB12" s="562"/>
      <c r="AC12" s="562"/>
      <c r="AD12" s="562"/>
      <c r="AE12" s="562"/>
      <c r="AF12" s="562"/>
      <c r="AG12" s="562"/>
      <c r="AH12" s="562"/>
      <c r="AI12" s="562"/>
      <c r="AJ12" s="562"/>
      <c r="AK12" s="562"/>
      <c r="AL12" s="562"/>
      <c r="AM12" s="562"/>
      <c r="AN12" s="562"/>
      <c r="AO12" s="562"/>
      <c r="AP12" s="562"/>
      <c r="AQ12" s="562"/>
      <c r="AR12" s="602"/>
      <c r="AS12" s="606"/>
      <c r="AT12" s="545"/>
      <c r="AU12" s="545"/>
      <c r="AV12" s="545"/>
      <c r="AW12" s="545"/>
      <c r="AX12" s="545"/>
      <c r="AY12" s="545"/>
      <c r="AZ12" s="545"/>
      <c r="BA12" s="545"/>
      <c r="BB12" s="607"/>
      <c r="BC12" s="817"/>
      <c r="BD12" s="896"/>
      <c r="BE12" s="896"/>
      <c r="BF12" s="896"/>
      <c r="BG12" s="896"/>
      <c r="BH12" s="896"/>
      <c r="BI12" s="896"/>
      <c r="BJ12" s="896"/>
      <c r="BK12" s="896"/>
      <c r="BL12" s="896"/>
      <c r="BM12" s="818"/>
      <c r="BN12" s="105">
        <f>SUM(BN13:BN16)</f>
        <v>1600</v>
      </c>
    </row>
    <row r="13" spans="1:66" ht="15.75">
      <c r="A13" s="592">
        <v>1</v>
      </c>
      <c r="B13" s="593"/>
      <c r="C13" s="593"/>
      <c r="D13" s="594"/>
      <c r="E13" s="790" t="s">
        <v>940</v>
      </c>
      <c r="F13" s="791"/>
      <c r="G13" s="791"/>
      <c r="H13" s="791"/>
      <c r="I13" s="791"/>
      <c r="J13" s="791"/>
      <c r="K13" s="791"/>
      <c r="L13" s="791"/>
      <c r="M13" s="791"/>
      <c r="N13" s="791"/>
      <c r="O13" s="791"/>
      <c r="P13" s="791"/>
      <c r="Q13" s="791"/>
      <c r="R13" s="791"/>
      <c r="S13" s="791"/>
      <c r="T13" s="791"/>
      <c r="U13" s="791"/>
      <c r="V13" s="791"/>
      <c r="W13" s="791"/>
      <c r="X13" s="791"/>
      <c r="Y13" s="791"/>
      <c r="Z13" s="791"/>
      <c r="AA13" s="791"/>
      <c r="AB13" s="791"/>
      <c r="AC13" s="791"/>
      <c r="AD13" s="791"/>
      <c r="AE13" s="791"/>
      <c r="AF13" s="791"/>
      <c r="AG13" s="791"/>
      <c r="AH13" s="791"/>
      <c r="AI13" s="791"/>
      <c r="AJ13" s="791"/>
      <c r="AK13" s="791"/>
      <c r="AL13" s="791"/>
      <c r="AM13" s="791"/>
      <c r="AN13" s="791"/>
      <c r="AO13" s="791"/>
      <c r="AP13" s="791"/>
      <c r="AQ13" s="791"/>
      <c r="AR13" s="792"/>
      <c r="AS13" s="887">
        <v>20</v>
      </c>
      <c r="AT13" s="888"/>
      <c r="AU13" s="888"/>
      <c r="AV13" s="888"/>
      <c r="AW13" s="888"/>
      <c r="AX13" s="888"/>
      <c r="AY13" s="888"/>
      <c r="AZ13" s="888"/>
      <c r="BA13" s="888"/>
      <c r="BB13" s="889"/>
      <c r="BC13" s="1046">
        <v>80</v>
      </c>
      <c r="BD13" s="1047"/>
      <c r="BE13" s="1047"/>
      <c r="BF13" s="1047"/>
      <c r="BG13" s="1047"/>
      <c r="BH13" s="1047"/>
      <c r="BI13" s="1047"/>
      <c r="BJ13" s="1047"/>
      <c r="BK13" s="1047"/>
      <c r="BL13" s="1047"/>
      <c r="BM13" s="1048"/>
      <c r="BN13" s="203">
        <f>AS13*BC13</f>
        <v>1600</v>
      </c>
    </row>
    <row r="14" spans="1:66" ht="15.75" hidden="1">
      <c r="A14" s="592">
        <v>2</v>
      </c>
      <c r="B14" s="593"/>
      <c r="C14" s="593"/>
      <c r="D14" s="594"/>
      <c r="E14" s="924" t="s">
        <v>482</v>
      </c>
      <c r="F14" s="925"/>
      <c r="G14" s="925"/>
      <c r="H14" s="925"/>
      <c r="I14" s="925"/>
      <c r="J14" s="925"/>
      <c r="K14" s="925"/>
      <c r="L14" s="925"/>
      <c r="M14" s="925"/>
      <c r="N14" s="925"/>
      <c r="O14" s="925"/>
      <c r="P14" s="925"/>
      <c r="Q14" s="925"/>
      <c r="R14" s="925"/>
      <c r="S14" s="925"/>
      <c r="T14" s="925"/>
      <c r="U14" s="925"/>
      <c r="V14" s="925"/>
      <c r="W14" s="925"/>
      <c r="X14" s="925"/>
      <c r="Y14" s="925"/>
      <c r="Z14" s="925"/>
      <c r="AA14" s="925"/>
      <c r="AB14" s="925"/>
      <c r="AC14" s="925"/>
      <c r="AD14" s="925"/>
      <c r="AE14" s="925"/>
      <c r="AF14" s="925"/>
      <c r="AG14" s="925"/>
      <c r="AH14" s="925"/>
      <c r="AI14" s="925"/>
      <c r="AJ14" s="925"/>
      <c r="AK14" s="925"/>
      <c r="AL14" s="925"/>
      <c r="AM14" s="925"/>
      <c r="AN14" s="925"/>
      <c r="AO14" s="925"/>
      <c r="AP14" s="925"/>
      <c r="AQ14" s="925"/>
      <c r="AR14" s="926"/>
      <c r="AS14" s="592"/>
      <c r="AT14" s="593"/>
      <c r="AU14" s="593"/>
      <c r="AV14" s="593"/>
      <c r="AW14" s="593"/>
      <c r="AX14" s="593"/>
      <c r="AY14" s="593"/>
      <c r="AZ14" s="593"/>
      <c r="BA14" s="593"/>
      <c r="BB14" s="594"/>
      <c r="BC14" s="815">
        <v>300</v>
      </c>
      <c r="BD14" s="927"/>
      <c r="BE14" s="927"/>
      <c r="BF14" s="927"/>
      <c r="BG14" s="927"/>
      <c r="BH14" s="927"/>
      <c r="BI14" s="927"/>
      <c r="BJ14" s="927"/>
      <c r="BK14" s="927"/>
      <c r="BL14" s="927"/>
      <c r="BM14" s="816"/>
      <c r="BN14" s="120">
        <f>AS14*BC14</f>
        <v>0</v>
      </c>
    </row>
    <row r="15" spans="1:66" ht="15.75" hidden="1">
      <c r="A15" s="592">
        <v>3</v>
      </c>
      <c r="B15" s="593"/>
      <c r="C15" s="593"/>
      <c r="D15" s="594"/>
      <c r="E15" s="595"/>
      <c r="F15" s="596"/>
      <c r="G15" s="596"/>
      <c r="H15" s="596"/>
      <c r="I15" s="596"/>
      <c r="J15" s="596"/>
      <c r="K15" s="596"/>
      <c r="L15" s="596"/>
      <c r="M15" s="596"/>
      <c r="N15" s="596"/>
      <c r="O15" s="596"/>
      <c r="P15" s="596"/>
      <c r="Q15" s="596"/>
      <c r="R15" s="596"/>
      <c r="S15" s="596"/>
      <c r="T15" s="596"/>
      <c r="U15" s="596"/>
      <c r="V15" s="596"/>
      <c r="W15" s="596"/>
      <c r="X15" s="596"/>
      <c r="Y15" s="596"/>
      <c r="Z15" s="596"/>
      <c r="AA15" s="596"/>
      <c r="AB15" s="596"/>
      <c r="AC15" s="596"/>
      <c r="AD15" s="596"/>
      <c r="AE15" s="596"/>
      <c r="AF15" s="596"/>
      <c r="AG15" s="596"/>
      <c r="AH15" s="596"/>
      <c r="AI15" s="596"/>
      <c r="AJ15" s="596"/>
      <c r="AK15" s="596"/>
      <c r="AL15" s="596"/>
      <c r="AM15" s="596"/>
      <c r="AN15" s="596"/>
      <c r="AO15" s="596"/>
      <c r="AP15" s="596"/>
      <c r="AQ15" s="596"/>
      <c r="AR15" s="597"/>
      <c r="AS15" s="592"/>
      <c r="AT15" s="593"/>
      <c r="AU15" s="593"/>
      <c r="AV15" s="593"/>
      <c r="AW15" s="593"/>
      <c r="AX15" s="593"/>
      <c r="AY15" s="593"/>
      <c r="AZ15" s="593"/>
      <c r="BA15" s="593"/>
      <c r="BB15" s="594"/>
      <c r="BC15" s="815"/>
      <c r="BD15" s="927"/>
      <c r="BE15" s="927"/>
      <c r="BF15" s="927"/>
      <c r="BG15" s="927"/>
      <c r="BH15" s="927"/>
      <c r="BI15" s="927"/>
      <c r="BJ15" s="927"/>
      <c r="BK15" s="927"/>
      <c r="BL15" s="927"/>
      <c r="BM15" s="816"/>
      <c r="BN15" s="120">
        <f>AS15*BC15</f>
        <v>0</v>
      </c>
    </row>
    <row r="16" spans="1:66" ht="15.75" hidden="1">
      <c r="A16" s="592">
        <v>4</v>
      </c>
      <c r="B16" s="593"/>
      <c r="C16" s="593"/>
      <c r="D16" s="594"/>
      <c r="E16" s="595"/>
      <c r="F16" s="596"/>
      <c r="G16" s="596"/>
      <c r="H16" s="596"/>
      <c r="I16" s="596"/>
      <c r="J16" s="596"/>
      <c r="K16" s="596"/>
      <c r="L16" s="596"/>
      <c r="M16" s="596"/>
      <c r="N16" s="596"/>
      <c r="O16" s="596"/>
      <c r="P16" s="596"/>
      <c r="Q16" s="596"/>
      <c r="R16" s="596"/>
      <c r="S16" s="596"/>
      <c r="T16" s="596"/>
      <c r="U16" s="596"/>
      <c r="V16" s="596"/>
      <c r="W16" s="596"/>
      <c r="X16" s="596"/>
      <c r="Y16" s="596"/>
      <c r="Z16" s="596"/>
      <c r="AA16" s="596"/>
      <c r="AB16" s="596"/>
      <c r="AC16" s="596"/>
      <c r="AD16" s="596"/>
      <c r="AE16" s="596"/>
      <c r="AF16" s="596"/>
      <c r="AG16" s="596"/>
      <c r="AH16" s="596"/>
      <c r="AI16" s="596"/>
      <c r="AJ16" s="596"/>
      <c r="AK16" s="596"/>
      <c r="AL16" s="596"/>
      <c r="AM16" s="596"/>
      <c r="AN16" s="596"/>
      <c r="AO16" s="596"/>
      <c r="AP16" s="596"/>
      <c r="AQ16" s="596"/>
      <c r="AR16" s="597"/>
      <c r="AS16" s="592"/>
      <c r="AT16" s="593"/>
      <c r="AU16" s="593"/>
      <c r="AV16" s="593"/>
      <c r="AW16" s="593"/>
      <c r="AX16" s="593"/>
      <c r="AY16" s="593"/>
      <c r="AZ16" s="593"/>
      <c r="BA16" s="593"/>
      <c r="BB16" s="594"/>
      <c r="BC16" s="815"/>
      <c r="BD16" s="927"/>
      <c r="BE16" s="927"/>
      <c r="BF16" s="927"/>
      <c r="BG16" s="927"/>
      <c r="BH16" s="927"/>
      <c r="BI16" s="927"/>
      <c r="BJ16" s="927"/>
      <c r="BK16" s="927"/>
      <c r="BL16" s="927"/>
      <c r="BM16" s="816"/>
      <c r="BN16" s="120">
        <f>AS16*BC16</f>
        <v>0</v>
      </c>
    </row>
    <row r="17" spans="1:66" s="60" customFormat="1" ht="15.75">
      <c r="A17" s="606"/>
      <c r="B17" s="545"/>
      <c r="C17" s="545"/>
      <c r="D17" s="607"/>
      <c r="E17" s="601" t="s">
        <v>385</v>
      </c>
      <c r="F17" s="562"/>
      <c r="G17" s="562"/>
      <c r="H17" s="562"/>
      <c r="I17" s="562"/>
      <c r="J17" s="562"/>
      <c r="K17" s="562"/>
      <c r="L17" s="562"/>
      <c r="M17" s="562"/>
      <c r="N17" s="562"/>
      <c r="O17" s="562"/>
      <c r="P17" s="562"/>
      <c r="Q17" s="562"/>
      <c r="R17" s="562"/>
      <c r="S17" s="562"/>
      <c r="T17" s="562"/>
      <c r="U17" s="562"/>
      <c r="V17" s="562"/>
      <c r="W17" s="562"/>
      <c r="X17" s="562"/>
      <c r="Y17" s="562"/>
      <c r="Z17" s="562"/>
      <c r="AA17" s="562"/>
      <c r="AB17" s="562"/>
      <c r="AC17" s="562"/>
      <c r="AD17" s="562"/>
      <c r="AE17" s="562"/>
      <c r="AF17" s="562"/>
      <c r="AG17" s="562"/>
      <c r="AH17" s="562"/>
      <c r="AI17" s="562"/>
      <c r="AJ17" s="562"/>
      <c r="AK17" s="562"/>
      <c r="AL17" s="562"/>
      <c r="AM17" s="562"/>
      <c r="AN17" s="562"/>
      <c r="AO17" s="562"/>
      <c r="AP17" s="562"/>
      <c r="AQ17" s="562"/>
      <c r="AR17" s="602"/>
      <c r="AS17" s="606"/>
      <c r="AT17" s="545"/>
      <c r="AU17" s="545"/>
      <c r="AV17" s="545"/>
      <c r="AW17" s="545"/>
      <c r="AX17" s="545"/>
      <c r="AY17" s="545"/>
      <c r="AZ17" s="545"/>
      <c r="BA17" s="545"/>
      <c r="BB17" s="607"/>
      <c r="BC17" s="817"/>
      <c r="BD17" s="896"/>
      <c r="BE17" s="896"/>
      <c r="BF17" s="896"/>
      <c r="BG17" s="896"/>
      <c r="BH17" s="896"/>
      <c r="BI17" s="896"/>
      <c r="BJ17" s="896"/>
      <c r="BK17" s="896"/>
      <c r="BL17" s="896"/>
      <c r="BM17" s="818"/>
      <c r="BN17" s="105">
        <f>SUM(BN18:BN20)</f>
        <v>476980</v>
      </c>
    </row>
    <row r="18" spans="1:66" ht="15.75">
      <c r="A18" s="592">
        <v>2</v>
      </c>
      <c r="B18" s="593"/>
      <c r="C18" s="593"/>
      <c r="D18" s="594"/>
      <c r="E18" s="790" t="s">
        <v>389</v>
      </c>
      <c r="F18" s="791"/>
      <c r="G18" s="791"/>
      <c r="H18" s="791"/>
      <c r="I18" s="791"/>
      <c r="J18" s="791"/>
      <c r="K18" s="791"/>
      <c r="L18" s="791"/>
      <c r="M18" s="791"/>
      <c r="N18" s="791"/>
      <c r="O18" s="791"/>
      <c r="P18" s="791"/>
      <c r="Q18" s="791"/>
      <c r="R18" s="791"/>
      <c r="S18" s="791"/>
      <c r="T18" s="791"/>
      <c r="U18" s="791"/>
      <c r="V18" s="791"/>
      <c r="W18" s="791"/>
      <c r="X18" s="791"/>
      <c r="Y18" s="791"/>
      <c r="Z18" s="791"/>
      <c r="AA18" s="791"/>
      <c r="AB18" s="791"/>
      <c r="AC18" s="791"/>
      <c r="AD18" s="791"/>
      <c r="AE18" s="791"/>
      <c r="AF18" s="791"/>
      <c r="AG18" s="791"/>
      <c r="AH18" s="791"/>
      <c r="AI18" s="791"/>
      <c r="AJ18" s="791"/>
      <c r="AK18" s="791"/>
      <c r="AL18" s="791"/>
      <c r="AM18" s="791"/>
      <c r="AN18" s="791"/>
      <c r="AO18" s="791"/>
      <c r="AP18" s="791"/>
      <c r="AQ18" s="791"/>
      <c r="AR18" s="792"/>
      <c r="AS18" s="887"/>
      <c r="AT18" s="888"/>
      <c r="AU18" s="888"/>
      <c r="AV18" s="888"/>
      <c r="AW18" s="888"/>
      <c r="AX18" s="888"/>
      <c r="AY18" s="888"/>
      <c r="AZ18" s="888"/>
      <c r="BA18" s="888"/>
      <c r="BB18" s="889"/>
      <c r="BC18" s="1046"/>
      <c r="BD18" s="1047"/>
      <c r="BE18" s="1047"/>
      <c r="BF18" s="1047"/>
      <c r="BG18" s="1047"/>
      <c r="BH18" s="1047"/>
      <c r="BI18" s="1047"/>
      <c r="BJ18" s="1047"/>
      <c r="BK18" s="1047"/>
      <c r="BL18" s="1047"/>
      <c r="BM18" s="1048"/>
      <c r="BN18" s="203">
        <v>366380</v>
      </c>
    </row>
    <row r="19" spans="1:66" ht="15.75">
      <c r="A19" s="230"/>
      <c r="B19" s="231"/>
      <c r="C19" s="231"/>
      <c r="D19" s="232"/>
      <c r="E19" s="912" t="s">
        <v>1053</v>
      </c>
      <c r="F19" s="913"/>
      <c r="G19" s="913"/>
      <c r="H19" s="913"/>
      <c r="I19" s="913"/>
      <c r="J19" s="913"/>
      <c r="K19" s="913"/>
      <c r="L19" s="913"/>
      <c r="M19" s="913"/>
      <c r="N19" s="913"/>
      <c r="O19" s="913"/>
      <c r="P19" s="913"/>
      <c r="Q19" s="913"/>
      <c r="R19" s="913"/>
      <c r="S19" s="913"/>
      <c r="T19" s="913"/>
      <c r="U19" s="913"/>
      <c r="V19" s="913"/>
      <c r="W19" s="913"/>
      <c r="X19" s="913"/>
      <c r="Y19" s="913"/>
      <c r="Z19" s="913"/>
      <c r="AA19" s="913"/>
      <c r="AB19" s="913"/>
      <c r="AC19" s="913"/>
      <c r="AD19" s="913"/>
      <c r="AE19" s="913"/>
      <c r="AF19" s="913"/>
      <c r="AG19" s="913"/>
      <c r="AH19" s="913"/>
      <c r="AI19" s="913"/>
      <c r="AJ19" s="913"/>
      <c r="AK19" s="913"/>
      <c r="AL19" s="913"/>
      <c r="AM19" s="913"/>
      <c r="AN19" s="913"/>
      <c r="AO19" s="913"/>
      <c r="AP19" s="913"/>
      <c r="AQ19" s="913"/>
      <c r="AR19" s="914"/>
      <c r="AS19" s="242"/>
      <c r="AT19" s="243"/>
      <c r="AU19" s="243"/>
      <c r="AV19" s="243"/>
      <c r="AW19" s="243"/>
      <c r="AX19" s="243"/>
      <c r="AY19" s="243"/>
      <c r="AZ19" s="243"/>
      <c r="BA19" s="243"/>
      <c r="BB19" s="244"/>
      <c r="BC19" s="239"/>
      <c r="BD19" s="240"/>
      <c r="BE19" s="240"/>
      <c r="BF19" s="240"/>
      <c r="BG19" s="240"/>
      <c r="BH19" s="240"/>
      <c r="BI19" s="240"/>
      <c r="BJ19" s="240"/>
      <c r="BK19" s="240"/>
      <c r="BL19" s="240"/>
      <c r="BM19" s="241"/>
      <c r="BN19" s="203">
        <v>93000</v>
      </c>
    </row>
    <row r="20" spans="1:66" s="22" customFormat="1" ht="30.75" customHeight="1">
      <c r="A20" s="699">
        <v>3</v>
      </c>
      <c r="B20" s="700"/>
      <c r="C20" s="700"/>
      <c r="D20" s="701"/>
      <c r="E20" s="755" t="s">
        <v>552</v>
      </c>
      <c r="F20" s="756"/>
      <c r="G20" s="756"/>
      <c r="H20" s="756"/>
      <c r="I20" s="756"/>
      <c r="J20" s="756"/>
      <c r="K20" s="756"/>
      <c r="L20" s="756"/>
      <c r="M20" s="756"/>
      <c r="N20" s="756"/>
      <c r="O20" s="756"/>
      <c r="P20" s="756"/>
      <c r="Q20" s="756"/>
      <c r="R20" s="756"/>
      <c r="S20" s="756"/>
      <c r="T20" s="756"/>
      <c r="U20" s="756"/>
      <c r="V20" s="756"/>
      <c r="W20" s="756"/>
      <c r="X20" s="756"/>
      <c r="Y20" s="756"/>
      <c r="Z20" s="756"/>
      <c r="AA20" s="756"/>
      <c r="AB20" s="756"/>
      <c r="AC20" s="756"/>
      <c r="AD20" s="756"/>
      <c r="AE20" s="756"/>
      <c r="AF20" s="756"/>
      <c r="AG20" s="756"/>
      <c r="AH20" s="756"/>
      <c r="AI20" s="756"/>
      <c r="AJ20" s="756"/>
      <c r="AK20" s="756"/>
      <c r="AL20" s="756"/>
      <c r="AM20" s="756"/>
      <c r="AN20" s="756"/>
      <c r="AO20" s="756"/>
      <c r="AP20" s="756"/>
      <c r="AQ20" s="756"/>
      <c r="AR20" s="757"/>
      <c r="AS20" s="1020"/>
      <c r="AT20" s="1021"/>
      <c r="AU20" s="1021"/>
      <c r="AV20" s="1021"/>
      <c r="AW20" s="1021"/>
      <c r="AX20" s="1021"/>
      <c r="AY20" s="1021"/>
      <c r="AZ20" s="1021"/>
      <c r="BA20" s="1021"/>
      <c r="BB20" s="1022"/>
      <c r="BC20" s="943"/>
      <c r="BD20" s="944"/>
      <c r="BE20" s="944"/>
      <c r="BF20" s="944"/>
      <c r="BG20" s="944"/>
      <c r="BH20" s="944"/>
      <c r="BI20" s="944"/>
      <c r="BJ20" s="944"/>
      <c r="BK20" s="944"/>
      <c r="BL20" s="944"/>
      <c r="BM20" s="945"/>
      <c r="BN20" s="207">
        <v>17600</v>
      </c>
    </row>
    <row r="21" spans="1:66" ht="15.75">
      <c r="A21" s="606"/>
      <c r="B21" s="545"/>
      <c r="C21" s="545"/>
      <c r="D21" s="607"/>
      <c r="E21" s="603" t="s">
        <v>7</v>
      </c>
      <c r="F21" s="604"/>
      <c r="G21" s="604"/>
      <c r="H21" s="604"/>
      <c r="I21" s="604"/>
      <c r="J21" s="604"/>
      <c r="K21" s="604"/>
      <c r="L21" s="604"/>
      <c r="M21" s="604"/>
      <c r="N21" s="604"/>
      <c r="O21" s="604"/>
      <c r="P21" s="604"/>
      <c r="Q21" s="604"/>
      <c r="R21" s="604"/>
      <c r="S21" s="604"/>
      <c r="T21" s="604"/>
      <c r="U21" s="604"/>
      <c r="V21" s="604"/>
      <c r="W21" s="604"/>
      <c r="X21" s="604"/>
      <c r="Y21" s="604"/>
      <c r="Z21" s="604"/>
      <c r="AA21" s="604"/>
      <c r="AB21" s="604"/>
      <c r="AC21" s="604"/>
      <c r="AD21" s="604"/>
      <c r="AE21" s="604"/>
      <c r="AF21" s="604"/>
      <c r="AG21" s="604"/>
      <c r="AH21" s="604"/>
      <c r="AI21" s="604"/>
      <c r="AJ21" s="604"/>
      <c r="AK21" s="604"/>
      <c r="AL21" s="604"/>
      <c r="AM21" s="604"/>
      <c r="AN21" s="604"/>
      <c r="AO21" s="604"/>
      <c r="AP21" s="604"/>
      <c r="AQ21" s="604"/>
      <c r="AR21" s="605"/>
      <c r="AS21" s="606">
        <f>SUM(AS18:BB20)</f>
        <v>0</v>
      </c>
      <c r="AT21" s="545"/>
      <c r="AU21" s="545"/>
      <c r="AV21" s="545"/>
      <c r="AW21" s="545"/>
      <c r="AX21" s="545"/>
      <c r="AY21" s="545"/>
      <c r="AZ21" s="545"/>
      <c r="BA21" s="545"/>
      <c r="BB21" s="607"/>
      <c r="BC21" s="817">
        <f>SUM(BC18:BL20)</f>
        <v>0</v>
      </c>
      <c r="BD21" s="896"/>
      <c r="BE21" s="896"/>
      <c r="BF21" s="896"/>
      <c r="BG21" s="896"/>
      <c r="BH21" s="896"/>
      <c r="BI21" s="896"/>
      <c r="BJ21" s="896"/>
      <c r="BK21" s="896"/>
      <c r="BL21" s="896"/>
      <c r="BM21" s="818"/>
      <c r="BN21" s="105">
        <f>BN17+BN12</f>
        <v>478580</v>
      </c>
    </row>
    <row r="22" spans="1:66" s="60" customFormat="1" ht="15.75" customHeight="1">
      <c r="A22" s="71"/>
      <c r="B22" s="71"/>
      <c r="C22" s="71"/>
      <c r="D22" s="71"/>
      <c r="E22" s="71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3"/>
    </row>
    <row r="23" spans="1:66" ht="15.75">
      <c r="A23" s="608" t="s">
        <v>553</v>
      </c>
      <c r="B23" s="608"/>
      <c r="C23" s="608"/>
      <c r="D23" s="608"/>
      <c r="E23" s="608"/>
      <c r="F23" s="608"/>
      <c r="G23" s="608"/>
      <c r="H23" s="608"/>
      <c r="I23" s="608"/>
      <c r="J23" s="608"/>
      <c r="K23" s="608"/>
      <c r="L23" s="608"/>
      <c r="M23" s="608"/>
      <c r="N23" s="608"/>
      <c r="O23" s="608"/>
      <c r="P23" s="608"/>
      <c r="Q23" s="608"/>
      <c r="R23" s="608"/>
      <c r="S23" s="608"/>
      <c r="T23" s="608"/>
      <c r="U23" s="608"/>
      <c r="V23" s="608"/>
      <c r="W23" s="608"/>
      <c r="X23" s="608"/>
      <c r="Y23" s="608"/>
      <c r="Z23" s="608"/>
      <c r="AA23" s="608"/>
      <c r="AB23" s="608"/>
      <c r="AC23" s="608"/>
      <c r="AD23" s="608"/>
      <c r="AE23" s="608"/>
      <c r="AF23" s="608"/>
      <c r="AG23" s="608"/>
      <c r="AH23" s="608"/>
      <c r="AI23" s="608"/>
      <c r="AJ23" s="608"/>
      <c r="AK23" s="608"/>
      <c r="AL23" s="608"/>
      <c r="AM23" s="608"/>
      <c r="AN23" s="608"/>
      <c r="AO23" s="608"/>
      <c r="AP23" s="608"/>
      <c r="AQ23" s="608"/>
      <c r="AR23" s="608"/>
      <c r="AS23" s="55"/>
      <c r="AT23" s="55"/>
      <c r="AU23" s="55"/>
      <c r="AV23" s="55"/>
      <c r="AW23" s="55"/>
      <c r="AX23" s="570">
        <f>BN21</f>
        <v>478580</v>
      </c>
      <c r="AY23" s="570"/>
      <c r="AZ23" s="570"/>
      <c r="BA23" s="570"/>
      <c r="BB23" s="570"/>
      <c r="BC23" s="570"/>
      <c r="BD23" s="570"/>
      <c r="BE23" s="570"/>
      <c r="BF23" s="570"/>
      <c r="BG23" s="570"/>
      <c r="BH23" s="570"/>
      <c r="BI23" s="570"/>
      <c r="BJ23" s="570"/>
      <c r="BK23" s="570"/>
      <c r="BL23" s="570"/>
      <c r="BM23" s="570"/>
      <c r="BN23" s="55" t="s">
        <v>11</v>
      </c>
    </row>
    <row r="25" spans="1:66" ht="69" customHeight="1">
      <c r="A25" s="1089" t="s">
        <v>551</v>
      </c>
      <c r="B25" s="1089"/>
      <c r="C25" s="1089"/>
      <c r="D25" s="1089"/>
      <c r="E25" s="1089"/>
      <c r="F25" s="1089"/>
      <c r="G25" s="1089"/>
      <c r="H25" s="1089"/>
      <c r="I25" s="1089"/>
      <c r="J25" s="1089"/>
      <c r="K25" s="1089"/>
      <c r="L25" s="1089"/>
      <c r="M25" s="1089"/>
      <c r="N25" s="1089"/>
      <c r="O25" s="1089"/>
      <c r="P25" s="1089"/>
      <c r="Q25" s="1089"/>
      <c r="R25" s="1089"/>
      <c r="S25" s="1089"/>
      <c r="T25" s="1089"/>
      <c r="U25" s="1089"/>
      <c r="V25" s="1089"/>
      <c r="W25" s="1089"/>
      <c r="X25" s="1089"/>
      <c r="Y25" s="1089"/>
      <c r="Z25" s="1089"/>
      <c r="AA25" s="1089"/>
      <c r="AB25" s="1089"/>
      <c r="AC25" s="1089"/>
      <c r="AD25" s="1089"/>
      <c r="AE25" s="1089"/>
      <c r="AF25" s="1089"/>
      <c r="AG25" s="1089"/>
      <c r="AH25" s="1089"/>
      <c r="AI25" s="1089"/>
      <c r="AJ25" s="1089"/>
      <c r="AK25" s="1089"/>
      <c r="AL25" s="1089"/>
      <c r="AM25" s="1089"/>
      <c r="AN25" s="1089"/>
      <c r="AO25" s="1089"/>
      <c r="AP25" s="1089"/>
      <c r="AQ25" s="1089"/>
      <c r="AR25" s="1089"/>
      <c r="AS25" s="1089"/>
      <c r="AT25" s="1089"/>
      <c r="AU25" s="1089"/>
      <c r="AV25" s="1089"/>
      <c r="AW25" s="1089"/>
      <c r="AX25" s="1089"/>
      <c r="AY25" s="1089"/>
      <c r="AZ25" s="1089"/>
      <c r="BA25" s="1089"/>
      <c r="BB25" s="1089"/>
      <c r="BC25" s="1089"/>
      <c r="BD25" s="1089"/>
      <c r="BE25" s="1089"/>
      <c r="BF25" s="1089"/>
      <c r="BG25" s="1089"/>
      <c r="BH25" s="1089"/>
      <c r="BI25" s="1089"/>
      <c r="BJ25" s="1089"/>
      <c r="BK25" s="1089"/>
      <c r="BL25" s="1089"/>
      <c r="BM25" s="1089"/>
      <c r="BN25" s="1089"/>
    </row>
  </sheetData>
  <sheetProtection/>
  <mergeCells count="57">
    <mergeCell ref="A25:BN25"/>
    <mergeCell ref="A23:AR23"/>
    <mergeCell ref="AX23:BM23"/>
    <mergeCell ref="A21:D21"/>
    <mergeCell ref="E21:AR21"/>
    <mergeCell ref="AS21:BB21"/>
    <mergeCell ref="BC21:BM21"/>
    <mergeCell ref="A18:D18"/>
    <mergeCell ref="E18:AR18"/>
    <mergeCell ref="AS18:BB18"/>
    <mergeCell ref="BC18:BM18"/>
    <mergeCell ref="A20:D20"/>
    <mergeCell ref="E20:AR20"/>
    <mergeCell ref="AS20:BB20"/>
    <mergeCell ref="BC20:BM20"/>
    <mergeCell ref="E19:AR19"/>
    <mergeCell ref="A17:D17"/>
    <mergeCell ref="E17:AR17"/>
    <mergeCell ref="AS17:BB17"/>
    <mergeCell ref="BC17:BM17"/>
    <mergeCell ref="A16:D16"/>
    <mergeCell ref="E16:AR16"/>
    <mergeCell ref="AS16:BB16"/>
    <mergeCell ref="BC16:BM16"/>
    <mergeCell ref="A15:D15"/>
    <mergeCell ref="E15:AR15"/>
    <mergeCell ref="AS15:BB15"/>
    <mergeCell ref="BC15:BM15"/>
    <mergeCell ref="A14:D14"/>
    <mergeCell ref="E14:AR14"/>
    <mergeCell ref="AS14:BB14"/>
    <mergeCell ref="BC14:BM14"/>
    <mergeCell ref="A12:D12"/>
    <mergeCell ref="E12:AR12"/>
    <mergeCell ref="AS12:BB12"/>
    <mergeCell ref="BC12:BM12"/>
    <mergeCell ref="A13:D13"/>
    <mergeCell ref="E13:AR13"/>
    <mergeCell ref="AS13:BB13"/>
    <mergeCell ref="BC13:BM13"/>
    <mergeCell ref="A10:D10"/>
    <mergeCell ref="E10:AR10"/>
    <mergeCell ref="BC10:BM10"/>
    <mergeCell ref="A11:D11"/>
    <mergeCell ref="E11:AR11"/>
    <mergeCell ref="AS11:BB11"/>
    <mergeCell ref="BC11:BM11"/>
    <mergeCell ref="A2:BN2"/>
    <mergeCell ref="S4:BN4"/>
    <mergeCell ref="AH6:BN6"/>
    <mergeCell ref="A8:D8"/>
    <mergeCell ref="E8:AR8"/>
    <mergeCell ref="AS8:BB10"/>
    <mergeCell ref="BC8:BM8"/>
    <mergeCell ref="A9:D9"/>
    <mergeCell ref="E9:AR9"/>
    <mergeCell ref="BC9:BM9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8"/>
  </sheetPr>
  <dimension ref="A1:BN223"/>
  <sheetViews>
    <sheetView view="pageBreakPreview" zoomScaleSheetLayoutView="100" workbookViewId="0" topLeftCell="A100">
      <selection activeCell="BN114" sqref="BN114"/>
    </sheetView>
  </sheetViews>
  <sheetFormatPr defaultColWidth="1.12109375" defaultRowHeight="12.75"/>
  <cols>
    <col min="1" max="2" width="1.12109375" style="10" customWidth="1"/>
    <col min="3" max="3" width="2.00390625" style="10" customWidth="1"/>
    <col min="4" max="16" width="1.12109375" style="10" customWidth="1"/>
    <col min="17" max="17" width="2.375" style="10" customWidth="1"/>
    <col min="18" max="39" width="1.12109375" style="10" customWidth="1"/>
    <col min="40" max="40" width="1.12109375" style="10" hidden="1" customWidth="1"/>
    <col min="41" max="47" width="1.12109375" style="10" customWidth="1"/>
    <col min="48" max="48" width="1.12109375" style="10" hidden="1" customWidth="1"/>
    <col min="49" max="54" width="1.12109375" style="10" customWidth="1"/>
    <col min="55" max="55" width="2.375" style="10" customWidth="1"/>
    <col min="56" max="58" width="1.12109375" style="10" customWidth="1"/>
    <col min="59" max="59" width="0.6171875" style="10" customWidth="1"/>
    <col min="60" max="65" width="1.12109375" style="10" customWidth="1"/>
    <col min="66" max="66" width="17.875" style="10" customWidth="1"/>
    <col min="67" max="16384" width="1.12109375" style="10" customWidth="1"/>
  </cols>
  <sheetData>
    <row r="1" ht="12.75">
      <c r="BN1" s="68" t="s">
        <v>984</v>
      </c>
    </row>
    <row r="2" spans="1:66" s="6" customFormat="1" ht="32.25" customHeight="1">
      <c r="A2" s="561" t="s">
        <v>684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561"/>
      <c r="AM2" s="561"/>
      <c r="AN2" s="561"/>
      <c r="AO2" s="561"/>
      <c r="AP2" s="561"/>
      <c r="AQ2" s="561"/>
      <c r="AR2" s="561"/>
      <c r="AS2" s="561"/>
      <c r="AT2" s="561"/>
      <c r="AU2" s="561"/>
      <c r="AV2" s="561"/>
      <c r="AW2" s="561"/>
      <c r="AX2" s="561"/>
      <c r="AY2" s="561"/>
      <c r="AZ2" s="561"/>
      <c r="BA2" s="561"/>
      <c r="BB2" s="561"/>
      <c r="BC2" s="561"/>
      <c r="BD2" s="561"/>
      <c r="BE2" s="561"/>
      <c r="BF2" s="561"/>
      <c r="BG2" s="561"/>
      <c r="BH2" s="561"/>
      <c r="BI2" s="561"/>
      <c r="BJ2" s="561"/>
      <c r="BK2" s="561"/>
      <c r="BL2" s="561"/>
      <c r="BM2" s="561"/>
      <c r="BN2" s="561"/>
    </row>
    <row r="3" spans="1:66" s="6" customFormat="1" ht="4.5" customHeight="1">
      <c r="A3" s="1100"/>
      <c r="B3" s="1100"/>
      <c r="C3" s="1100"/>
      <c r="D3" s="1100"/>
      <c r="E3" s="1100"/>
      <c r="F3" s="1100"/>
      <c r="G3" s="1100"/>
      <c r="H3" s="1100"/>
      <c r="I3" s="1100"/>
      <c r="J3" s="1100"/>
      <c r="K3" s="1100"/>
      <c r="L3" s="1100"/>
      <c r="M3" s="1100"/>
      <c r="N3" s="1100"/>
      <c r="O3" s="1100"/>
      <c r="P3" s="1100"/>
      <c r="Q3" s="1100"/>
      <c r="R3" s="1100"/>
      <c r="S3" s="1100"/>
      <c r="T3" s="1100"/>
      <c r="U3" s="1100"/>
      <c r="V3" s="1100"/>
      <c r="W3" s="1100"/>
      <c r="X3" s="1100"/>
      <c r="Y3" s="1100"/>
      <c r="Z3" s="1100"/>
      <c r="AA3" s="1100"/>
      <c r="AB3" s="1100"/>
      <c r="AC3" s="1100"/>
      <c r="AD3" s="1100"/>
      <c r="AE3" s="1100"/>
      <c r="AF3" s="1100"/>
      <c r="AG3" s="1100"/>
      <c r="AH3" s="1100"/>
      <c r="AI3" s="1100"/>
      <c r="AJ3" s="1100"/>
      <c r="AK3" s="1100"/>
      <c r="AL3" s="1100"/>
      <c r="AM3" s="1100"/>
      <c r="AN3" s="1100"/>
      <c r="AO3" s="1100"/>
      <c r="AP3" s="1100"/>
      <c r="AQ3" s="1100"/>
      <c r="AR3" s="1100"/>
      <c r="AS3" s="1100"/>
      <c r="AT3" s="1100"/>
      <c r="AU3" s="1100"/>
      <c r="AV3" s="1100"/>
      <c r="AW3" s="1100"/>
      <c r="AX3" s="1100"/>
      <c r="AY3" s="1100"/>
      <c r="AZ3" s="1100"/>
      <c r="BA3" s="1100"/>
      <c r="BB3" s="1100"/>
      <c r="BC3" s="1100"/>
      <c r="BD3" s="1100"/>
      <c r="BE3" s="1100"/>
      <c r="BF3" s="1100"/>
      <c r="BG3" s="1100"/>
      <c r="BH3" s="1100"/>
      <c r="BI3" s="1100"/>
      <c r="BJ3" s="1100"/>
      <c r="BK3" s="1100"/>
      <c r="BL3" s="1100"/>
      <c r="BM3" s="1100"/>
      <c r="BN3" s="1100"/>
    </row>
    <row r="4" spans="1:66" s="6" customFormat="1" ht="15" customHeight="1">
      <c r="A4" s="6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780" t="s">
        <v>73</v>
      </c>
      <c r="T4" s="780"/>
      <c r="U4" s="780"/>
      <c r="V4" s="780"/>
      <c r="W4" s="780"/>
      <c r="X4" s="780"/>
      <c r="Y4" s="780"/>
      <c r="Z4" s="780"/>
      <c r="AA4" s="780"/>
      <c r="AB4" s="780"/>
      <c r="AC4" s="780"/>
      <c r="AD4" s="780"/>
      <c r="AE4" s="780"/>
      <c r="AF4" s="780"/>
      <c r="AG4" s="780"/>
      <c r="AH4" s="780"/>
      <c r="AI4" s="780"/>
      <c r="AJ4" s="780"/>
      <c r="AK4" s="780"/>
      <c r="AL4" s="780"/>
      <c r="AM4" s="780"/>
      <c r="AN4" s="780"/>
      <c r="AO4" s="780"/>
      <c r="AP4" s="780"/>
      <c r="AQ4" s="780"/>
      <c r="AR4" s="780"/>
      <c r="AS4" s="780"/>
      <c r="AT4" s="780"/>
      <c r="AU4" s="780"/>
      <c r="AV4" s="780"/>
      <c r="AW4" s="780"/>
      <c r="AX4" s="780"/>
      <c r="AY4" s="780"/>
      <c r="AZ4" s="780"/>
      <c r="BA4" s="780"/>
      <c r="BB4" s="780"/>
      <c r="BC4" s="780"/>
      <c r="BD4" s="780"/>
      <c r="BE4" s="780"/>
      <c r="BF4" s="780"/>
      <c r="BG4" s="780"/>
      <c r="BH4" s="780"/>
      <c r="BI4" s="780"/>
      <c r="BJ4" s="780"/>
      <c r="BK4" s="780"/>
      <c r="BL4" s="780"/>
      <c r="BM4" s="780"/>
      <c r="BN4" s="780"/>
    </row>
    <row r="5" spans="1:66" s="6" customFormat="1" ht="15.75" customHeight="1">
      <c r="A5" s="6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62" t="s">
        <v>74</v>
      </c>
      <c r="AI5" s="562"/>
      <c r="AJ5" s="562"/>
      <c r="AK5" s="562"/>
      <c r="AL5" s="562"/>
      <c r="AM5" s="562"/>
      <c r="AN5" s="562"/>
      <c r="AO5" s="562"/>
      <c r="AP5" s="562"/>
      <c r="AQ5" s="562"/>
      <c r="AR5" s="562"/>
      <c r="AS5" s="562"/>
      <c r="AT5" s="562"/>
      <c r="AU5" s="562"/>
      <c r="AV5" s="562"/>
      <c r="AW5" s="562"/>
      <c r="AX5" s="562"/>
      <c r="AY5" s="562"/>
      <c r="AZ5" s="562"/>
      <c r="BA5" s="562"/>
      <c r="BB5" s="562"/>
      <c r="BC5" s="562"/>
      <c r="BD5" s="562"/>
      <c r="BE5" s="562"/>
      <c r="BF5" s="562"/>
      <c r="BG5" s="562"/>
      <c r="BH5" s="562"/>
      <c r="BI5" s="562"/>
      <c r="BJ5" s="562"/>
      <c r="BK5" s="562"/>
      <c r="BL5" s="562"/>
      <c r="BM5" s="562"/>
      <c r="BN5" s="562"/>
    </row>
    <row r="6" spans="1:66" s="9" customFormat="1" ht="9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4.5" customHeight="1">
      <c r="A7" s="583" t="s">
        <v>125</v>
      </c>
      <c r="B7" s="584"/>
      <c r="C7" s="584"/>
      <c r="D7" s="585"/>
      <c r="E7" s="583" t="s">
        <v>9</v>
      </c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4"/>
      <c r="U7" s="584"/>
      <c r="V7" s="584"/>
      <c r="W7" s="584"/>
      <c r="X7" s="584"/>
      <c r="Y7" s="584"/>
      <c r="Z7" s="584"/>
      <c r="AA7" s="584"/>
      <c r="AB7" s="584"/>
      <c r="AC7" s="584"/>
      <c r="AD7" s="584"/>
      <c r="AE7" s="584"/>
      <c r="AF7" s="584"/>
      <c r="AG7" s="584"/>
      <c r="AH7" s="584"/>
      <c r="AI7" s="584"/>
      <c r="AJ7" s="584"/>
      <c r="AK7" s="584"/>
      <c r="AL7" s="584"/>
      <c r="AM7" s="584"/>
      <c r="AN7" s="584"/>
      <c r="AO7" s="584"/>
      <c r="AP7" s="584"/>
      <c r="AQ7" s="584"/>
      <c r="AR7" s="585"/>
      <c r="AS7" s="583" t="s">
        <v>12</v>
      </c>
      <c r="AT7" s="584"/>
      <c r="AU7" s="584"/>
      <c r="AV7" s="584"/>
      <c r="AW7" s="584"/>
      <c r="AX7" s="584"/>
      <c r="AY7" s="584"/>
      <c r="AZ7" s="584"/>
      <c r="BA7" s="584"/>
      <c r="BB7" s="585"/>
      <c r="BC7" s="583" t="s">
        <v>539</v>
      </c>
      <c r="BD7" s="584"/>
      <c r="BE7" s="584"/>
      <c r="BF7" s="584"/>
      <c r="BG7" s="584"/>
      <c r="BH7" s="584"/>
      <c r="BI7" s="584"/>
      <c r="BJ7" s="584"/>
      <c r="BK7" s="584"/>
      <c r="BL7" s="584"/>
      <c r="BM7" s="585"/>
      <c r="BN7" s="162" t="s">
        <v>540</v>
      </c>
    </row>
    <row r="8" spans="1:66" ht="12.75">
      <c r="A8" s="553">
        <v>1</v>
      </c>
      <c r="B8" s="554"/>
      <c r="C8" s="554"/>
      <c r="D8" s="555"/>
      <c r="E8" s="553">
        <v>2</v>
      </c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554"/>
      <c r="Z8" s="554"/>
      <c r="AA8" s="554"/>
      <c r="AB8" s="554"/>
      <c r="AC8" s="554"/>
      <c r="AD8" s="554"/>
      <c r="AE8" s="554"/>
      <c r="AF8" s="554"/>
      <c r="AG8" s="554"/>
      <c r="AH8" s="554"/>
      <c r="AI8" s="554"/>
      <c r="AJ8" s="554"/>
      <c r="AK8" s="554"/>
      <c r="AL8" s="554"/>
      <c r="AM8" s="554"/>
      <c r="AN8" s="554"/>
      <c r="AO8" s="554"/>
      <c r="AP8" s="554"/>
      <c r="AQ8" s="554"/>
      <c r="AR8" s="555"/>
      <c r="AS8" s="553">
        <v>3</v>
      </c>
      <c r="AT8" s="554"/>
      <c r="AU8" s="554"/>
      <c r="AV8" s="554"/>
      <c r="AW8" s="554"/>
      <c r="AX8" s="554"/>
      <c r="AY8" s="554"/>
      <c r="AZ8" s="554"/>
      <c r="BA8" s="554"/>
      <c r="BB8" s="555"/>
      <c r="BC8" s="553">
        <v>4</v>
      </c>
      <c r="BD8" s="554"/>
      <c r="BE8" s="554"/>
      <c r="BF8" s="554"/>
      <c r="BG8" s="554"/>
      <c r="BH8" s="554"/>
      <c r="BI8" s="554"/>
      <c r="BJ8" s="554"/>
      <c r="BK8" s="554"/>
      <c r="BL8" s="554"/>
      <c r="BM8" s="555"/>
      <c r="BN8" s="69">
        <v>5</v>
      </c>
    </row>
    <row r="9" spans="1:66" s="60" customFormat="1" ht="15.75" hidden="1">
      <c r="A9" s="606"/>
      <c r="B9" s="545"/>
      <c r="C9" s="545"/>
      <c r="D9" s="607"/>
      <c r="E9" s="603" t="s">
        <v>542</v>
      </c>
      <c r="F9" s="604"/>
      <c r="G9" s="604"/>
      <c r="H9" s="604"/>
      <c r="I9" s="604"/>
      <c r="J9" s="604"/>
      <c r="K9" s="604"/>
      <c r="L9" s="604"/>
      <c r="M9" s="604"/>
      <c r="N9" s="604"/>
      <c r="O9" s="604"/>
      <c r="P9" s="604"/>
      <c r="Q9" s="604"/>
      <c r="R9" s="604"/>
      <c r="S9" s="604"/>
      <c r="T9" s="604"/>
      <c r="U9" s="604"/>
      <c r="V9" s="604"/>
      <c r="W9" s="604"/>
      <c r="X9" s="604"/>
      <c r="Y9" s="604"/>
      <c r="Z9" s="604"/>
      <c r="AA9" s="604"/>
      <c r="AB9" s="604"/>
      <c r="AC9" s="604"/>
      <c r="AD9" s="604"/>
      <c r="AE9" s="604"/>
      <c r="AF9" s="604"/>
      <c r="AG9" s="604"/>
      <c r="AH9" s="604"/>
      <c r="AI9" s="604"/>
      <c r="AJ9" s="604"/>
      <c r="AK9" s="604"/>
      <c r="AL9" s="604"/>
      <c r="AM9" s="604"/>
      <c r="AN9" s="604"/>
      <c r="AO9" s="604"/>
      <c r="AP9" s="604"/>
      <c r="AQ9" s="604"/>
      <c r="AR9" s="604"/>
      <c r="AS9" s="604"/>
      <c r="AT9" s="604"/>
      <c r="AU9" s="604"/>
      <c r="AV9" s="604"/>
      <c r="AW9" s="604"/>
      <c r="AX9" s="604"/>
      <c r="AY9" s="604"/>
      <c r="AZ9" s="604"/>
      <c r="BA9" s="604"/>
      <c r="BB9" s="604"/>
      <c r="BC9" s="604"/>
      <c r="BD9" s="604"/>
      <c r="BE9" s="604"/>
      <c r="BF9" s="604"/>
      <c r="BG9" s="604"/>
      <c r="BH9" s="604"/>
      <c r="BI9" s="604"/>
      <c r="BJ9" s="604"/>
      <c r="BK9" s="604"/>
      <c r="BL9" s="604"/>
      <c r="BM9" s="605"/>
      <c r="BN9" s="105">
        <f>SUM(BN10:BN12)</f>
        <v>0</v>
      </c>
    </row>
    <row r="10" spans="1:66" ht="15.75" hidden="1">
      <c r="A10" s="592">
        <v>1</v>
      </c>
      <c r="B10" s="593"/>
      <c r="C10" s="593"/>
      <c r="D10" s="594"/>
      <c r="E10" s="1104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5"/>
      <c r="AG10" s="1105"/>
      <c r="AH10" s="1105"/>
      <c r="AI10" s="1105"/>
      <c r="AJ10" s="1105"/>
      <c r="AK10" s="1105"/>
      <c r="AL10" s="1105"/>
      <c r="AM10" s="1105"/>
      <c r="AN10" s="1105"/>
      <c r="AO10" s="1105"/>
      <c r="AP10" s="1105"/>
      <c r="AQ10" s="1105"/>
      <c r="AR10" s="1106"/>
      <c r="AS10" s="592"/>
      <c r="AT10" s="593"/>
      <c r="AU10" s="593"/>
      <c r="AV10" s="593"/>
      <c r="AW10" s="593"/>
      <c r="AX10" s="593"/>
      <c r="AY10" s="593"/>
      <c r="AZ10" s="593"/>
      <c r="BA10" s="593"/>
      <c r="BB10" s="594"/>
      <c r="BC10" s="1101"/>
      <c r="BD10" s="1102"/>
      <c r="BE10" s="1102"/>
      <c r="BF10" s="1102"/>
      <c r="BG10" s="1102"/>
      <c r="BH10" s="1102"/>
      <c r="BI10" s="1102"/>
      <c r="BJ10" s="1102"/>
      <c r="BK10" s="1102"/>
      <c r="BL10" s="1102"/>
      <c r="BM10" s="1103"/>
      <c r="BN10" s="120">
        <f>AS10*BC10</f>
        <v>0</v>
      </c>
    </row>
    <row r="11" spans="1:66" ht="15.75" hidden="1">
      <c r="A11" s="592">
        <v>2</v>
      </c>
      <c r="B11" s="593"/>
      <c r="C11" s="593"/>
      <c r="D11" s="594"/>
      <c r="E11" s="1104"/>
      <c r="F11" s="1105"/>
      <c r="G11" s="1105"/>
      <c r="H11" s="1105"/>
      <c r="I11" s="1105"/>
      <c r="J11" s="1105"/>
      <c r="K11" s="1105"/>
      <c r="L11" s="1105"/>
      <c r="M11" s="1105"/>
      <c r="N11" s="1105"/>
      <c r="O11" s="1105"/>
      <c r="P11" s="1105"/>
      <c r="Q11" s="1105"/>
      <c r="R11" s="1105"/>
      <c r="S11" s="1105"/>
      <c r="T11" s="1105"/>
      <c r="U11" s="1105"/>
      <c r="V11" s="1105"/>
      <c r="W11" s="1105"/>
      <c r="X11" s="1105"/>
      <c r="Y11" s="1105"/>
      <c r="Z11" s="1105"/>
      <c r="AA11" s="1105"/>
      <c r="AB11" s="1105"/>
      <c r="AC11" s="1105"/>
      <c r="AD11" s="1105"/>
      <c r="AE11" s="1105"/>
      <c r="AF11" s="1105"/>
      <c r="AG11" s="1105"/>
      <c r="AH11" s="1105"/>
      <c r="AI11" s="1105"/>
      <c r="AJ11" s="1105"/>
      <c r="AK11" s="1105"/>
      <c r="AL11" s="1105"/>
      <c r="AM11" s="1105"/>
      <c r="AN11" s="1105"/>
      <c r="AO11" s="1105"/>
      <c r="AP11" s="1105"/>
      <c r="AQ11" s="1105"/>
      <c r="AR11" s="1106"/>
      <c r="AS11" s="592"/>
      <c r="AT11" s="593"/>
      <c r="AU11" s="593"/>
      <c r="AV11" s="593"/>
      <c r="AW11" s="593"/>
      <c r="AX11" s="593"/>
      <c r="AY11" s="593"/>
      <c r="AZ11" s="593"/>
      <c r="BA11" s="593"/>
      <c r="BB11" s="594"/>
      <c r="BC11" s="1101"/>
      <c r="BD11" s="1102"/>
      <c r="BE11" s="1102"/>
      <c r="BF11" s="1102"/>
      <c r="BG11" s="1102"/>
      <c r="BH11" s="1102"/>
      <c r="BI11" s="1102"/>
      <c r="BJ11" s="1102"/>
      <c r="BK11" s="1102"/>
      <c r="BL11" s="1102"/>
      <c r="BM11" s="1103"/>
      <c r="BN11" s="120">
        <f>AS11*BC11</f>
        <v>0</v>
      </c>
    </row>
    <row r="12" spans="1:66" ht="15.75" hidden="1">
      <c r="A12" s="592">
        <v>3</v>
      </c>
      <c r="B12" s="593"/>
      <c r="C12" s="593"/>
      <c r="D12" s="594"/>
      <c r="E12" s="1104"/>
      <c r="F12" s="1105"/>
      <c r="G12" s="1105"/>
      <c r="H12" s="1105"/>
      <c r="I12" s="1105"/>
      <c r="J12" s="1105"/>
      <c r="K12" s="1105"/>
      <c r="L12" s="1105"/>
      <c r="M12" s="1105"/>
      <c r="N12" s="1105"/>
      <c r="O12" s="1105"/>
      <c r="P12" s="1105"/>
      <c r="Q12" s="1105"/>
      <c r="R12" s="1105"/>
      <c r="S12" s="1105"/>
      <c r="T12" s="1105"/>
      <c r="U12" s="1105"/>
      <c r="V12" s="1105"/>
      <c r="W12" s="1105"/>
      <c r="X12" s="1105"/>
      <c r="Y12" s="1105"/>
      <c r="Z12" s="1105"/>
      <c r="AA12" s="1105"/>
      <c r="AB12" s="1105"/>
      <c r="AC12" s="1105"/>
      <c r="AD12" s="1105"/>
      <c r="AE12" s="1105"/>
      <c r="AF12" s="1105"/>
      <c r="AG12" s="1105"/>
      <c r="AH12" s="1105"/>
      <c r="AI12" s="1105"/>
      <c r="AJ12" s="1105"/>
      <c r="AK12" s="1105"/>
      <c r="AL12" s="1105"/>
      <c r="AM12" s="1105"/>
      <c r="AN12" s="1105"/>
      <c r="AO12" s="1105"/>
      <c r="AP12" s="1105"/>
      <c r="AQ12" s="1105"/>
      <c r="AR12" s="1106"/>
      <c r="AS12" s="592"/>
      <c r="AT12" s="593"/>
      <c r="AU12" s="593"/>
      <c r="AV12" s="593"/>
      <c r="AW12" s="593"/>
      <c r="AX12" s="593"/>
      <c r="AY12" s="593"/>
      <c r="AZ12" s="593"/>
      <c r="BA12" s="593"/>
      <c r="BB12" s="594"/>
      <c r="BC12" s="1101"/>
      <c r="BD12" s="1102"/>
      <c r="BE12" s="1102"/>
      <c r="BF12" s="1102"/>
      <c r="BG12" s="1102"/>
      <c r="BH12" s="1102"/>
      <c r="BI12" s="1102"/>
      <c r="BJ12" s="1102"/>
      <c r="BK12" s="1102"/>
      <c r="BL12" s="1102"/>
      <c r="BM12" s="1103"/>
      <c r="BN12" s="120">
        <f>AS12*BC12</f>
        <v>0</v>
      </c>
    </row>
    <row r="13" spans="1:66" s="159" customFormat="1" ht="56.25" customHeight="1">
      <c r="A13" s="1062">
        <v>1</v>
      </c>
      <c r="B13" s="1063"/>
      <c r="C13" s="1063"/>
      <c r="D13" s="1064"/>
      <c r="E13" s="1121" t="s">
        <v>541</v>
      </c>
      <c r="F13" s="1122"/>
      <c r="G13" s="1122"/>
      <c r="H13" s="1122"/>
      <c r="I13" s="1122"/>
      <c r="J13" s="1122"/>
      <c r="K13" s="1122"/>
      <c r="L13" s="1122"/>
      <c r="M13" s="1122"/>
      <c r="N13" s="1122"/>
      <c r="O13" s="1122"/>
      <c r="P13" s="1122"/>
      <c r="Q13" s="1122"/>
      <c r="R13" s="1122"/>
      <c r="S13" s="1122"/>
      <c r="T13" s="1122"/>
      <c r="U13" s="1122"/>
      <c r="V13" s="1122"/>
      <c r="W13" s="1122"/>
      <c r="X13" s="1122"/>
      <c r="Y13" s="1122"/>
      <c r="Z13" s="1122"/>
      <c r="AA13" s="1122"/>
      <c r="AB13" s="1122"/>
      <c r="AC13" s="1122"/>
      <c r="AD13" s="1122"/>
      <c r="AE13" s="1122"/>
      <c r="AF13" s="1122"/>
      <c r="AG13" s="1122"/>
      <c r="AH13" s="1122"/>
      <c r="AI13" s="1122"/>
      <c r="AJ13" s="1122"/>
      <c r="AK13" s="1122"/>
      <c r="AL13" s="1122"/>
      <c r="AM13" s="1122"/>
      <c r="AN13" s="1122"/>
      <c r="AO13" s="1122"/>
      <c r="AP13" s="1122"/>
      <c r="AQ13" s="1122"/>
      <c r="AR13" s="1122"/>
      <c r="AS13" s="1122"/>
      <c r="AT13" s="1122"/>
      <c r="AU13" s="1122"/>
      <c r="AV13" s="1122"/>
      <c r="AW13" s="1122"/>
      <c r="AX13" s="1122"/>
      <c r="AY13" s="1122"/>
      <c r="AZ13" s="1122"/>
      <c r="BA13" s="1122"/>
      <c r="BB13" s="1122"/>
      <c r="BC13" s="1122"/>
      <c r="BD13" s="1122"/>
      <c r="BE13" s="1122"/>
      <c r="BF13" s="1122"/>
      <c r="BG13" s="1122"/>
      <c r="BH13" s="1122"/>
      <c r="BI13" s="1122"/>
      <c r="BJ13" s="1122"/>
      <c r="BK13" s="1122"/>
      <c r="BL13" s="1122"/>
      <c r="BM13" s="1123"/>
      <c r="BN13" s="158">
        <f>SUM(BN14:BN17)</f>
        <v>60000</v>
      </c>
    </row>
    <row r="14" spans="1:66" ht="15.75">
      <c r="A14" s="592">
        <v>2</v>
      </c>
      <c r="B14" s="593"/>
      <c r="C14" s="593"/>
      <c r="D14" s="594"/>
      <c r="E14" s="912" t="s">
        <v>888</v>
      </c>
      <c r="F14" s="913"/>
      <c r="G14" s="913"/>
      <c r="H14" s="913"/>
      <c r="I14" s="913"/>
      <c r="J14" s="913"/>
      <c r="K14" s="913"/>
      <c r="L14" s="913"/>
      <c r="M14" s="913"/>
      <c r="N14" s="913"/>
      <c r="O14" s="913"/>
      <c r="P14" s="913"/>
      <c r="Q14" s="913"/>
      <c r="R14" s="913"/>
      <c r="S14" s="913"/>
      <c r="T14" s="913"/>
      <c r="U14" s="913"/>
      <c r="V14" s="913"/>
      <c r="W14" s="913"/>
      <c r="X14" s="913"/>
      <c r="Y14" s="913"/>
      <c r="Z14" s="913"/>
      <c r="AA14" s="913"/>
      <c r="AB14" s="913"/>
      <c r="AC14" s="913"/>
      <c r="AD14" s="913"/>
      <c r="AE14" s="913"/>
      <c r="AF14" s="913"/>
      <c r="AG14" s="913"/>
      <c r="AH14" s="913"/>
      <c r="AI14" s="913"/>
      <c r="AJ14" s="913"/>
      <c r="AK14" s="913"/>
      <c r="AL14" s="913"/>
      <c r="AM14" s="913"/>
      <c r="AN14" s="913"/>
      <c r="AO14" s="913"/>
      <c r="AP14" s="913"/>
      <c r="AQ14" s="913"/>
      <c r="AR14" s="914"/>
      <c r="AS14" s="887">
        <v>5</v>
      </c>
      <c r="AT14" s="888"/>
      <c r="AU14" s="888"/>
      <c r="AV14" s="888"/>
      <c r="AW14" s="888"/>
      <c r="AX14" s="888"/>
      <c r="AY14" s="888"/>
      <c r="AZ14" s="888"/>
      <c r="BA14" s="888"/>
      <c r="BB14" s="889"/>
      <c r="BC14" s="1046">
        <v>7000</v>
      </c>
      <c r="BD14" s="1047"/>
      <c r="BE14" s="1047"/>
      <c r="BF14" s="1047"/>
      <c r="BG14" s="1047"/>
      <c r="BH14" s="1047"/>
      <c r="BI14" s="1047"/>
      <c r="BJ14" s="1047"/>
      <c r="BK14" s="1047"/>
      <c r="BL14" s="1047"/>
      <c r="BM14" s="1048"/>
      <c r="BN14" s="205">
        <f>AS14*BC14</f>
        <v>35000</v>
      </c>
    </row>
    <row r="15" spans="1:66" ht="15.75">
      <c r="A15" s="592">
        <v>3</v>
      </c>
      <c r="B15" s="593"/>
      <c r="C15" s="593"/>
      <c r="D15" s="594"/>
      <c r="E15" s="912" t="s">
        <v>889</v>
      </c>
      <c r="F15" s="913"/>
      <c r="G15" s="913"/>
      <c r="H15" s="913"/>
      <c r="I15" s="913"/>
      <c r="J15" s="913"/>
      <c r="K15" s="913"/>
      <c r="L15" s="913"/>
      <c r="M15" s="913"/>
      <c r="N15" s="913"/>
      <c r="O15" s="913"/>
      <c r="P15" s="913"/>
      <c r="Q15" s="913"/>
      <c r="R15" s="913"/>
      <c r="S15" s="913"/>
      <c r="T15" s="913"/>
      <c r="U15" s="913"/>
      <c r="V15" s="913"/>
      <c r="W15" s="913"/>
      <c r="X15" s="913"/>
      <c r="Y15" s="913"/>
      <c r="Z15" s="913"/>
      <c r="AA15" s="913"/>
      <c r="AB15" s="913"/>
      <c r="AC15" s="913"/>
      <c r="AD15" s="913"/>
      <c r="AE15" s="913"/>
      <c r="AF15" s="913"/>
      <c r="AG15" s="913"/>
      <c r="AH15" s="913"/>
      <c r="AI15" s="913"/>
      <c r="AJ15" s="913"/>
      <c r="AK15" s="913"/>
      <c r="AL15" s="913"/>
      <c r="AM15" s="913"/>
      <c r="AN15" s="913"/>
      <c r="AO15" s="913"/>
      <c r="AP15" s="913"/>
      <c r="AQ15" s="913"/>
      <c r="AR15" s="914"/>
      <c r="AS15" s="887">
        <v>5</v>
      </c>
      <c r="AT15" s="888"/>
      <c r="AU15" s="888"/>
      <c r="AV15" s="888"/>
      <c r="AW15" s="888"/>
      <c r="AX15" s="888"/>
      <c r="AY15" s="888"/>
      <c r="AZ15" s="888"/>
      <c r="BA15" s="888"/>
      <c r="BB15" s="889"/>
      <c r="BC15" s="1046">
        <v>1500</v>
      </c>
      <c r="BD15" s="1047"/>
      <c r="BE15" s="1047"/>
      <c r="BF15" s="1047"/>
      <c r="BG15" s="1047"/>
      <c r="BH15" s="1047"/>
      <c r="BI15" s="1047"/>
      <c r="BJ15" s="1047"/>
      <c r="BK15" s="1047"/>
      <c r="BL15" s="1047"/>
      <c r="BM15" s="1048"/>
      <c r="BN15" s="205">
        <f>AS15*BC15</f>
        <v>7500</v>
      </c>
    </row>
    <row r="16" spans="1:66" ht="15.75">
      <c r="A16" s="592">
        <v>4</v>
      </c>
      <c r="B16" s="593"/>
      <c r="C16" s="593"/>
      <c r="D16" s="594"/>
      <c r="E16" s="912" t="s">
        <v>890</v>
      </c>
      <c r="F16" s="913"/>
      <c r="G16" s="913"/>
      <c r="H16" s="913"/>
      <c r="I16" s="913"/>
      <c r="J16" s="913"/>
      <c r="K16" s="913"/>
      <c r="L16" s="913"/>
      <c r="M16" s="913"/>
      <c r="N16" s="913"/>
      <c r="O16" s="913"/>
      <c r="P16" s="913"/>
      <c r="Q16" s="913"/>
      <c r="R16" s="913"/>
      <c r="S16" s="913"/>
      <c r="T16" s="913"/>
      <c r="U16" s="913"/>
      <c r="V16" s="913"/>
      <c r="W16" s="913"/>
      <c r="X16" s="913"/>
      <c r="Y16" s="913"/>
      <c r="Z16" s="913"/>
      <c r="AA16" s="913"/>
      <c r="AB16" s="913"/>
      <c r="AC16" s="913"/>
      <c r="AD16" s="913"/>
      <c r="AE16" s="913"/>
      <c r="AF16" s="913"/>
      <c r="AG16" s="913"/>
      <c r="AH16" s="913"/>
      <c r="AI16" s="913"/>
      <c r="AJ16" s="913"/>
      <c r="AK16" s="913"/>
      <c r="AL16" s="913"/>
      <c r="AM16" s="913"/>
      <c r="AN16" s="913"/>
      <c r="AO16" s="913"/>
      <c r="AP16" s="913"/>
      <c r="AQ16" s="913"/>
      <c r="AR16" s="914"/>
      <c r="AS16" s="887">
        <v>5</v>
      </c>
      <c r="AT16" s="888"/>
      <c r="AU16" s="888"/>
      <c r="AV16" s="888"/>
      <c r="AW16" s="888"/>
      <c r="AX16" s="888"/>
      <c r="AY16" s="888"/>
      <c r="AZ16" s="888"/>
      <c r="BA16" s="888"/>
      <c r="BB16" s="889"/>
      <c r="BC16" s="1046">
        <v>2000</v>
      </c>
      <c r="BD16" s="1047"/>
      <c r="BE16" s="1047"/>
      <c r="BF16" s="1047"/>
      <c r="BG16" s="1047"/>
      <c r="BH16" s="1047"/>
      <c r="BI16" s="1047"/>
      <c r="BJ16" s="1047"/>
      <c r="BK16" s="1047"/>
      <c r="BL16" s="1047"/>
      <c r="BM16" s="1048"/>
      <c r="BN16" s="205">
        <f>AS16*BC16</f>
        <v>10000</v>
      </c>
    </row>
    <row r="17" spans="1:66" ht="15.75">
      <c r="A17" s="592">
        <v>5</v>
      </c>
      <c r="B17" s="593"/>
      <c r="C17" s="593"/>
      <c r="D17" s="594"/>
      <c r="E17" s="912" t="s">
        <v>891</v>
      </c>
      <c r="F17" s="913"/>
      <c r="G17" s="913"/>
      <c r="H17" s="913"/>
      <c r="I17" s="913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3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3"/>
      <c r="AG17" s="913"/>
      <c r="AH17" s="913"/>
      <c r="AI17" s="913"/>
      <c r="AJ17" s="913"/>
      <c r="AK17" s="913"/>
      <c r="AL17" s="913"/>
      <c r="AM17" s="913"/>
      <c r="AN17" s="913"/>
      <c r="AO17" s="913"/>
      <c r="AP17" s="913"/>
      <c r="AQ17" s="913"/>
      <c r="AR17" s="914"/>
      <c r="AS17" s="996">
        <v>5</v>
      </c>
      <c r="AT17" s="997"/>
      <c r="AU17" s="997"/>
      <c r="AV17" s="997"/>
      <c r="AW17" s="997"/>
      <c r="AX17" s="997"/>
      <c r="AY17" s="997"/>
      <c r="AZ17" s="997"/>
      <c r="BA17" s="997"/>
      <c r="BB17" s="998"/>
      <c r="BC17" s="1046">
        <v>1500</v>
      </c>
      <c r="BD17" s="1047"/>
      <c r="BE17" s="1047"/>
      <c r="BF17" s="1047"/>
      <c r="BG17" s="1047"/>
      <c r="BH17" s="1047"/>
      <c r="BI17" s="1047"/>
      <c r="BJ17" s="1047"/>
      <c r="BK17" s="1047"/>
      <c r="BL17" s="1047"/>
      <c r="BM17" s="1048"/>
      <c r="BN17" s="205">
        <f>AS17*BC17</f>
        <v>7500</v>
      </c>
    </row>
    <row r="18" spans="1:66" s="60" customFormat="1" ht="15.75">
      <c r="A18" s="606"/>
      <c r="B18" s="545"/>
      <c r="C18" s="545"/>
      <c r="D18" s="607"/>
      <c r="E18" s="601" t="s">
        <v>543</v>
      </c>
      <c r="F18" s="562"/>
      <c r="G18" s="562"/>
      <c r="H18" s="562"/>
      <c r="I18" s="562"/>
      <c r="J18" s="562"/>
      <c r="K18" s="562"/>
      <c r="L18" s="562"/>
      <c r="M18" s="562"/>
      <c r="N18" s="562"/>
      <c r="O18" s="562"/>
      <c r="P18" s="562"/>
      <c r="Q18" s="562"/>
      <c r="R18" s="562"/>
      <c r="S18" s="562"/>
      <c r="T18" s="562"/>
      <c r="U18" s="562"/>
      <c r="V18" s="562"/>
      <c r="W18" s="562"/>
      <c r="X18" s="562"/>
      <c r="Y18" s="562"/>
      <c r="Z18" s="562"/>
      <c r="AA18" s="562"/>
      <c r="AB18" s="562"/>
      <c r="AC18" s="562"/>
      <c r="AD18" s="562"/>
      <c r="AE18" s="562"/>
      <c r="AF18" s="562"/>
      <c r="AG18" s="562"/>
      <c r="AH18" s="562"/>
      <c r="AI18" s="562"/>
      <c r="AJ18" s="562"/>
      <c r="AK18" s="562"/>
      <c r="AL18" s="562"/>
      <c r="AM18" s="562"/>
      <c r="AN18" s="562"/>
      <c r="AO18" s="562"/>
      <c r="AP18" s="562"/>
      <c r="AQ18" s="562"/>
      <c r="AR18" s="602"/>
      <c r="AS18" s="606"/>
      <c r="AT18" s="545"/>
      <c r="AU18" s="545"/>
      <c r="AV18" s="545"/>
      <c r="AW18" s="545"/>
      <c r="AX18" s="545"/>
      <c r="AY18" s="545"/>
      <c r="AZ18" s="545"/>
      <c r="BA18" s="545"/>
      <c r="BB18" s="607"/>
      <c r="BC18" s="817"/>
      <c r="BD18" s="896"/>
      <c r="BE18" s="896"/>
      <c r="BF18" s="896"/>
      <c r="BG18" s="896"/>
      <c r="BH18" s="896"/>
      <c r="BI18" s="896"/>
      <c r="BJ18" s="896"/>
      <c r="BK18" s="896"/>
      <c r="BL18" s="896"/>
      <c r="BM18" s="818"/>
      <c r="BN18" s="105">
        <f>SUM(BN19:BN30)</f>
        <v>66380</v>
      </c>
    </row>
    <row r="19" spans="1:66" s="60" customFormat="1" ht="15.75">
      <c r="A19" s="592">
        <v>6</v>
      </c>
      <c r="B19" s="593"/>
      <c r="C19" s="593"/>
      <c r="D19" s="594"/>
      <c r="E19" s="790" t="s">
        <v>944</v>
      </c>
      <c r="F19" s="791"/>
      <c r="G19" s="791"/>
      <c r="H19" s="791"/>
      <c r="I19" s="791"/>
      <c r="J19" s="791"/>
      <c r="K19" s="791"/>
      <c r="L19" s="791"/>
      <c r="M19" s="791"/>
      <c r="N19" s="791"/>
      <c r="O19" s="791"/>
      <c r="P19" s="791"/>
      <c r="Q19" s="791"/>
      <c r="R19" s="791"/>
      <c r="S19" s="791"/>
      <c r="T19" s="791"/>
      <c r="U19" s="791"/>
      <c r="V19" s="791"/>
      <c r="W19" s="791"/>
      <c r="X19" s="791"/>
      <c r="Y19" s="791"/>
      <c r="Z19" s="791"/>
      <c r="AA19" s="791"/>
      <c r="AB19" s="791"/>
      <c r="AC19" s="791"/>
      <c r="AD19" s="791"/>
      <c r="AE19" s="791"/>
      <c r="AF19" s="791"/>
      <c r="AG19" s="791"/>
      <c r="AH19" s="791"/>
      <c r="AI19" s="791"/>
      <c r="AJ19" s="791"/>
      <c r="AK19" s="791"/>
      <c r="AL19" s="791"/>
      <c r="AM19" s="791"/>
      <c r="AN19" s="791"/>
      <c r="AO19" s="791"/>
      <c r="AP19" s="791"/>
      <c r="AQ19" s="791"/>
      <c r="AR19" s="792"/>
      <c r="AS19" s="887">
        <v>250</v>
      </c>
      <c r="AT19" s="888"/>
      <c r="AU19" s="888"/>
      <c r="AV19" s="888"/>
      <c r="AW19" s="888"/>
      <c r="AX19" s="888"/>
      <c r="AY19" s="888"/>
      <c r="AZ19" s="888"/>
      <c r="BA19" s="888"/>
      <c r="BB19" s="889"/>
      <c r="BC19" s="1046">
        <v>20</v>
      </c>
      <c r="BD19" s="1047"/>
      <c r="BE19" s="1047"/>
      <c r="BF19" s="1047"/>
      <c r="BG19" s="1047"/>
      <c r="BH19" s="1047"/>
      <c r="BI19" s="1047"/>
      <c r="BJ19" s="1047"/>
      <c r="BK19" s="1047"/>
      <c r="BL19" s="1047"/>
      <c r="BM19" s="1048"/>
      <c r="BN19" s="203">
        <f aca="true" t="shared" si="0" ref="BN19:BN30">AS19*BC19</f>
        <v>5000</v>
      </c>
    </row>
    <row r="20" spans="1:66" s="60" customFormat="1" ht="15.75">
      <c r="A20" s="592">
        <v>7</v>
      </c>
      <c r="B20" s="593"/>
      <c r="C20" s="593"/>
      <c r="D20" s="594"/>
      <c r="E20" s="790" t="s">
        <v>544</v>
      </c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791"/>
      <c r="AI20" s="791"/>
      <c r="AJ20" s="791"/>
      <c r="AK20" s="791"/>
      <c r="AL20" s="791"/>
      <c r="AM20" s="791"/>
      <c r="AN20" s="791"/>
      <c r="AO20" s="791"/>
      <c r="AP20" s="791"/>
      <c r="AQ20" s="791"/>
      <c r="AR20" s="792"/>
      <c r="AS20" s="887">
        <v>200</v>
      </c>
      <c r="AT20" s="888"/>
      <c r="AU20" s="888"/>
      <c r="AV20" s="888"/>
      <c r="AW20" s="888"/>
      <c r="AX20" s="888"/>
      <c r="AY20" s="888"/>
      <c r="AZ20" s="888"/>
      <c r="BA20" s="888"/>
      <c r="BB20" s="889"/>
      <c r="BC20" s="1046">
        <v>25</v>
      </c>
      <c r="BD20" s="1047"/>
      <c r="BE20" s="1047"/>
      <c r="BF20" s="1047"/>
      <c r="BG20" s="1047"/>
      <c r="BH20" s="1047"/>
      <c r="BI20" s="1047"/>
      <c r="BJ20" s="1047"/>
      <c r="BK20" s="1047"/>
      <c r="BL20" s="1047"/>
      <c r="BM20" s="1048"/>
      <c r="BN20" s="203">
        <f t="shared" si="0"/>
        <v>5000</v>
      </c>
    </row>
    <row r="21" spans="1:66" s="60" customFormat="1" ht="15.75">
      <c r="A21" s="592">
        <v>8</v>
      </c>
      <c r="B21" s="593"/>
      <c r="C21" s="593"/>
      <c r="D21" s="594"/>
      <c r="E21" s="790" t="s">
        <v>945</v>
      </c>
      <c r="F21" s="791"/>
      <c r="G21" s="791"/>
      <c r="H21" s="791"/>
      <c r="I21" s="791"/>
      <c r="J21" s="791"/>
      <c r="K21" s="791"/>
      <c r="L21" s="791"/>
      <c r="M21" s="791"/>
      <c r="N21" s="791"/>
      <c r="O21" s="791"/>
      <c r="P21" s="791"/>
      <c r="Q21" s="791"/>
      <c r="R21" s="791"/>
      <c r="S21" s="791"/>
      <c r="T21" s="791"/>
      <c r="U21" s="791"/>
      <c r="V21" s="791"/>
      <c r="W21" s="791"/>
      <c r="X21" s="791"/>
      <c r="Y21" s="791"/>
      <c r="Z21" s="791"/>
      <c r="AA21" s="791"/>
      <c r="AB21" s="791"/>
      <c r="AC21" s="791"/>
      <c r="AD21" s="791"/>
      <c r="AE21" s="791"/>
      <c r="AF21" s="791"/>
      <c r="AG21" s="791"/>
      <c r="AH21" s="791"/>
      <c r="AI21" s="791"/>
      <c r="AJ21" s="791"/>
      <c r="AK21" s="791"/>
      <c r="AL21" s="791"/>
      <c r="AM21" s="791"/>
      <c r="AN21" s="791"/>
      <c r="AO21" s="791"/>
      <c r="AP21" s="791"/>
      <c r="AQ21" s="791"/>
      <c r="AR21" s="792"/>
      <c r="AS21" s="887">
        <v>2</v>
      </c>
      <c r="AT21" s="888"/>
      <c r="AU21" s="888"/>
      <c r="AV21" s="888"/>
      <c r="AW21" s="888"/>
      <c r="AX21" s="888"/>
      <c r="AY21" s="888"/>
      <c r="AZ21" s="888"/>
      <c r="BA21" s="888"/>
      <c r="BB21" s="889"/>
      <c r="BC21" s="1046">
        <v>180</v>
      </c>
      <c r="BD21" s="1047"/>
      <c r="BE21" s="1047"/>
      <c r="BF21" s="1047"/>
      <c r="BG21" s="1047"/>
      <c r="BH21" s="1047"/>
      <c r="BI21" s="1047"/>
      <c r="BJ21" s="1047"/>
      <c r="BK21" s="1047"/>
      <c r="BL21" s="1047"/>
      <c r="BM21" s="1048"/>
      <c r="BN21" s="203">
        <f t="shared" si="0"/>
        <v>360</v>
      </c>
    </row>
    <row r="22" spans="1:66" s="60" customFormat="1" ht="15.75">
      <c r="A22" s="592">
        <v>9</v>
      </c>
      <c r="B22" s="593"/>
      <c r="C22" s="593"/>
      <c r="D22" s="594"/>
      <c r="E22" s="790" t="s">
        <v>1042</v>
      </c>
      <c r="F22" s="791"/>
      <c r="G22" s="791"/>
      <c r="H22" s="791"/>
      <c r="I22" s="791"/>
      <c r="J22" s="791"/>
      <c r="K22" s="791"/>
      <c r="L22" s="791"/>
      <c r="M22" s="791"/>
      <c r="N22" s="791"/>
      <c r="O22" s="791"/>
      <c r="P22" s="791"/>
      <c r="Q22" s="791"/>
      <c r="R22" s="791"/>
      <c r="S22" s="791"/>
      <c r="T22" s="791"/>
      <c r="U22" s="791"/>
      <c r="V22" s="791"/>
      <c r="W22" s="791"/>
      <c r="X22" s="791"/>
      <c r="Y22" s="791"/>
      <c r="Z22" s="791"/>
      <c r="AA22" s="791"/>
      <c r="AB22" s="791"/>
      <c r="AC22" s="791"/>
      <c r="AD22" s="791"/>
      <c r="AE22" s="791"/>
      <c r="AF22" s="791"/>
      <c r="AG22" s="791"/>
      <c r="AH22" s="791"/>
      <c r="AI22" s="791"/>
      <c r="AJ22" s="791"/>
      <c r="AK22" s="791"/>
      <c r="AL22" s="791"/>
      <c r="AM22" s="791"/>
      <c r="AN22" s="791"/>
      <c r="AO22" s="791"/>
      <c r="AP22" s="791"/>
      <c r="AQ22" s="791"/>
      <c r="AR22" s="792"/>
      <c r="AS22" s="887">
        <v>2</v>
      </c>
      <c r="AT22" s="888"/>
      <c r="AU22" s="888"/>
      <c r="AV22" s="888"/>
      <c r="AW22" s="888"/>
      <c r="AX22" s="888"/>
      <c r="AY22" s="888"/>
      <c r="AZ22" s="888"/>
      <c r="BA22" s="888"/>
      <c r="BB22" s="889"/>
      <c r="BC22" s="1046">
        <v>300</v>
      </c>
      <c r="BD22" s="1047"/>
      <c r="BE22" s="1047"/>
      <c r="BF22" s="1047"/>
      <c r="BG22" s="1047"/>
      <c r="BH22" s="1047"/>
      <c r="BI22" s="1047"/>
      <c r="BJ22" s="1047"/>
      <c r="BK22" s="1047"/>
      <c r="BL22" s="1047"/>
      <c r="BM22" s="1048"/>
      <c r="BN22" s="203">
        <f t="shared" si="0"/>
        <v>600</v>
      </c>
    </row>
    <row r="23" spans="1:66" s="60" customFormat="1" ht="15.75">
      <c r="A23" s="592">
        <v>10</v>
      </c>
      <c r="B23" s="593"/>
      <c r="C23" s="593"/>
      <c r="D23" s="594"/>
      <c r="E23" s="790" t="s">
        <v>545</v>
      </c>
      <c r="F23" s="791"/>
      <c r="G23" s="791"/>
      <c r="H23" s="791"/>
      <c r="I23" s="791"/>
      <c r="J23" s="791"/>
      <c r="K23" s="791"/>
      <c r="L23" s="791"/>
      <c r="M23" s="791"/>
      <c r="N23" s="791"/>
      <c r="O23" s="791"/>
      <c r="P23" s="791"/>
      <c r="Q23" s="791"/>
      <c r="R23" s="791"/>
      <c r="S23" s="791"/>
      <c r="T23" s="791"/>
      <c r="U23" s="791"/>
      <c r="V23" s="791"/>
      <c r="W23" s="791"/>
      <c r="X23" s="791"/>
      <c r="Y23" s="791"/>
      <c r="Z23" s="791"/>
      <c r="AA23" s="791"/>
      <c r="AB23" s="791"/>
      <c r="AC23" s="791"/>
      <c r="AD23" s="791"/>
      <c r="AE23" s="791"/>
      <c r="AF23" s="791"/>
      <c r="AG23" s="791"/>
      <c r="AH23" s="791"/>
      <c r="AI23" s="791"/>
      <c r="AJ23" s="791"/>
      <c r="AK23" s="791"/>
      <c r="AL23" s="791"/>
      <c r="AM23" s="791"/>
      <c r="AN23" s="791"/>
      <c r="AO23" s="791"/>
      <c r="AP23" s="791"/>
      <c r="AQ23" s="791"/>
      <c r="AR23" s="792"/>
      <c r="AS23" s="887">
        <v>6</v>
      </c>
      <c r="AT23" s="888"/>
      <c r="AU23" s="888"/>
      <c r="AV23" s="888"/>
      <c r="AW23" s="888"/>
      <c r="AX23" s="888"/>
      <c r="AY23" s="888"/>
      <c r="AZ23" s="888"/>
      <c r="BA23" s="888"/>
      <c r="BB23" s="889"/>
      <c r="BC23" s="1046">
        <v>320</v>
      </c>
      <c r="BD23" s="1047"/>
      <c r="BE23" s="1047"/>
      <c r="BF23" s="1047"/>
      <c r="BG23" s="1047"/>
      <c r="BH23" s="1047"/>
      <c r="BI23" s="1047"/>
      <c r="BJ23" s="1047"/>
      <c r="BK23" s="1047"/>
      <c r="BL23" s="1047"/>
      <c r="BM23" s="1048"/>
      <c r="BN23" s="203">
        <f t="shared" si="0"/>
        <v>1920</v>
      </c>
    </row>
    <row r="24" spans="1:66" s="60" customFormat="1" ht="15.75">
      <c r="A24" s="592">
        <v>11</v>
      </c>
      <c r="B24" s="593"/>
      <c r="C24" s="593"/>
      <c r="D24" s="594"/>
      <c r="E24" s="790" t="s">
        <v>943</v>
      </c>
      <c r="F24" s="791"/>
      <c r="G24" s="791"/>
      <c r="H24" s="791"/>
      <c r="I24" s="791"/>
      <c r="J24" s="791"/>
      <c r="K24" s="791"/>
      <c r="L24" s="791"/>
      <c r="M24" s="791"/>
      <c r="N24" s="791"/>
      <c r="O24" s="791"/>
      <c r="P24" s="791"/>
      <c r="Q24" s="791"/>
      <c r="R24" s="791"/>
      <c r="S24" s="791"/>
      <c r="T24" s="791"/>
      <c r="U24" s="791"/>
      <c r="V24" s="791"/>
      <c r="W24" s="791"/>
      <c r="X24" s="791"/>
      <c r="Y24" s="791"/>
      <c r="Z24" s="791"/>
      <c r="AA24" s="791"/>
      <c r="AB24" s="791"/>
      <c r="AC24" s="791"/>
      <c r="AD24" s="791"/>
      <c r="AE24" s="791"/>
      <c r="AF24" s="791"/>
      <c r="AG24" s="791"/>
      <c r="AH24" s="791"/>
      <c r="AI24" s="791"/>
      <c r="AJ24" s="791"/>
      <c r="AK24" s="791"/>
      <c r="AL24" s="791"/>
      <c r="AM24" s="791"/>
      <c r="AN24" s="791"/>
      <c r="AO24" s="791"/>
      <c r="AP24" s="791"/>
      <c r="AQ24" s="791"/>
      <c r="AR24" s="792"/>
      <c r="AS24" s="887">
        <v>10</v>
      </c>
      <c r="AT24" s="888"/>
      <c r="AU24" s="888"/>
      <c r="AV24" s="888"/>
      <c r="AW24" s="888"/>
      <c r="AX24" s="888"/>
      <c r="AY24" s="888"/>
      <c r="AZ24" s="888"/>
      <c r="BA24" s="888"/>
      <c r="BB24" s="889"/>
      <c r="BC24" s="1046">
        <v>140</v>
      </c>
      <c r="BD24" s="1047"/>
      <c r="BE24" s="1047"/>
      <c r="BF24" s="1047"/>
      <c r="BG24" s="1047"/>
      <c r="BH24" s="1047"/>
      <c r="BI24" s="1047"/>
      <c r="BJ24" s="1047"/>
      <c r="BK24" s="1047"/>
      <c r="BL24" s="1047"/>
      <c r="BM24" s="1048"/>
      <c r="BN24" s="203">
        <f t="shared" si="0"/>
        <v>1400</v>
      </c>
    </row>
    <row r="25" spans="1:66" s="60" customFormat="1" ht="15.75">
      <c r="A25" s="592">
        <v>12</v>
      </c>
      <c r="B25" s="593"/>
      <c r="C25" s="593"/>
      <c r="D25" s="594"/>
      <c r="E25" s="790" t="s">
        <v>946</v>
      </c>
      <c r="F25" s="791"/>
      <c r="G25" s="791"/>
      <c r="H25" s="791"/>
      <c r="I25" s="791"/>
      <c r="J25" s="791"/>
      <c r="K25" s="791"/>
      <c r="L25" s="791"/>
      <c r="M25" s="791"/>
      <c r="N25" s="791"/>
      <c r="O25" s="791"/>
      <c r="P25" s="791"/>
      <c r="Q25" s="791"/>
      <c r="R25" s="791"/>
      <c r="S25" s="791"/>
      <c r="T25" s="791"/>
      <c r="U25" s="791"/>
      <c r="V25" s="791"/>
      <c r="W25" s="791"/>
      <c r="X25" s="791"/>
      <c r="Y25" s="791"/>
      <c r="Z25" s="791"/>
      <c r="AA25" s="791"/>
      <c r="AB25" s="791"/>
      <c r="AC25" s="791"/>
      <c r="AD25" s="791"/>
      <c r="AE25" s="791"/>
      <c r="AF25" s="791"/>
      <c r="AG25" s="791"/>
      <c r="AH25" s="791"/>
      <c r="AI25" s="791"/>
      <c r="AJ25" s="791"/>
      <c r="AK25" s="791"/>
      <c r="AL25" s="791"/>
      <c r="AM25" s="791"/>
      <c r="AN25" s="791"/>
      <c r="AO25" s="791"/>
      <c r="AP25" s="791"/>
      <c r="AQ25" s="791"/>
      <c r="AR25" s="792"/>
      <c r="AS25" s="887">
        <v>8</v>
      </c>
      <c r="AT25" s="888"/>
      <c r="AU25" s="888"/>
      <c r="AV25" s="888"/>
      <c r="AW25" s="888"/>
      <c r="AX25" s="888"/>
      <c r="AY25" s="888"/>
      <c r="AZ25" s="888"/>
      <c r="BA25" s="888"/>
      <c r="BB25" s="889"/>
      <c r="BC25" s="1046">
        <v>800</v>
      </c>
      <c r="BD25" s="1047"/>
      <c r="BE25" s="1047"/>
      <c r="BF25" s="1047"/>
      <c r="BG25" s="1047"/>
      <c r="BH25" s="1047"/>
      <c r="BI25" s="1047"/>
      <c r="BJ25" s="1047"/>
      <c r="BK25" s="1047"/>
      <c r="BL25" s="1047"/>
      <c r="BM25" s="1048"/>
      <c r="BN25" s="203">
        <f t="shared" si="0"/>
        <v>6400</v>
      </c>
    </row>
    <row r="26" spans="1:66" s="60" customFormat="1" ht="15.75">
      <c r="A26" s="592">
        <v>13</v>
      </c>
      <c r="B26" s="593"/>
      <c r="C26" s="593"/>
      <c r="D26" s="594"/>
      <c r="E26" s="790" t="s">
        <v>546</v>
      </c>
      <c r="F26" s="791"/>
      <c r="G26" s="791"/>
      <c r="H26" s="791"/>
      <c r="I26" s="791"/>
      <c r="J26" s="791"/>
      <c r="K26" s="791"/>
      <c r="L26" s="791"/>
      <c r="M26" s="791"/>
      <c r="N26" s="791"/>
      <c r="O26" s="791"/>
      <c r="P26" s="791"/>
      <c r="Q26" s="791"/>
      <c r="R26" s="791"/>
      <c r="S26" s="791"/>
      <c r="T26" s="791"/>
      <c r="U26" s="791"/>
      <c r="V26" s="791"/>
      <c r="W26" s="791"/>
      <c r="X26" s="791"/>
      <c r="Y26" s="791"/>
      <c r="Z26" s="791"/>
      <c r="AA26" s="791"/>
      <c r="AB26" s="791"/>
      <c r="AC26" s="791"/>
      <c r="AD26" s="791"/>
      <c r="AE26" s="791"/>
      <c r="AF26" s="791"/>
      <c r="AG26" s="791"/>
      <c r="AH26" s="791"/>
      <c r="AI26" s="791"/>
      <c r="AJ26" s="791"/>
      <c r="AK26" s="791"/>
      <c r="AL26" s="791"/>
      <c r="AM26" s="791"/>
      <c r="AN26" s="791"/>
      <c r="AO26" s="791"/>
      <c r="AP26" s="791"/>
      <c r="AQ26" s="791"/>
      <c r="AR26" s="792"/>
      <c r="AS26" s="887">
        <v>10</v>
      </c>
      <c r="AT26" s="888"/>
      <c r="AU26" s="888"/>
      <c r="AV26" s="888"/>
      <c r="AW26" s="888"/>
      <c r="AX26" s="888"/>
      <c r="AY26" s="888"/>
      <c r="AZ26" s="888"/>
      <c r="BA26" s="888"/>
      <c r="BB26" s="889"/>
      <c r="BC26" s="1046">
        <v>230</v>
      </c>
      <c r="BD26" s="1047"/>
      <c r="BE26" s="1047"/>
      <c r="BF26" s="1047"/>
      <c r="BG26" s="1047"/>
      <c r="BH26" s="1047"/>
      <c r="BI26" s="1047"/>
      <c r="BJ26" s="1047"/>
      <c r="BK26" s="1047"/>
      <c r="BL26" s="1047"/>
      <c r="BM26" s="1048"/>
      <c r="BN26" s="203">
        <f t="shared" si="0"/>
        <v>2300</v>
      </c>
    </row>
    <row r="27" spans="1:66" s="60" customFormat="1" ht="15.75">
      <c r="A27" s="592">
        <v>14</v>
      </c>
      <c r="B27" s="593"/>
      <c r="C27" s="593"/>
      <c r="D27" s="594"/>
      <c r="E27" s="790" t="s">
        <v>547</v>
      </c>
      <c r="F27" s="791"/>
      <c r="G27" s="791"/>
      <c r="H27" s="791"/>
      <c r="I27" s="791"/>
      <c r="J27" s="791"/>
      <c r="K27" s="791"/>
      <c r="L27" s="791"/>
      <c r="M27" s="791"/>
      <c r="N27" s="791"/>
      <c r="O27" s="791"/>
      <c r="P27" s="791"/>
      <c r="Q27" s="791"/>
      <c r="R27" s="791"/>
      <c r="S27" s="791"/>
      <c r="T27" s="791"/>
      <c r="U27" s="791"/>
      <c r="V27" s="791"/>
      <c r="W27" s="791"/>
      <c r="X27" s="791"/>
      <c r="Y27" s="791"/>
      <c r="Z27" s="791"/>
      <c r="AA27" s="791"/>
      <c r="AB27" s="791"/>
      <c r="AC27" s="791"/>
      <c r="AD27" s="791"/>
      <c r="AE27" s="791"/>
      <c r="AF27" s="791"/>
      <c r="AG27" s="791"/>
      <c r="AH27" s="791"/>
      <c r="AI27" s="791"/>
      <c r="AJ27" s="791"/>
      <c r="AK27" s="791"/>
      <c r="AL27" s="791"/>
      <c r="AM27" s="791"/>
      <c r="AN27" s="791"/>
      <c r="AO27" s="791"/>
      <c r="AP27" s="791"/>
      <c r="AQ27" s="791"/>
      <c r="AR27" s="792"/>
      <c r="AS27" s="887">
        <v>5</v>
      </c>
      <c r="AT27" s="888"/>
      <c r="AU27" s="888"/>
      <c r="AV27" s="888"/>
      <c r="AW27" s="888"/>
      <c r="AX27" s="888"/>
      <c r="AY27" s="888"/>
      <c r="AZ27" s="888"/>
      <c r="BA27" s="888"/>
      <c r="BB27" s="889"/>
      <c r="BC27" s="1046">
        <v>550</v>
      </c>
      <c r="BD27" s="1047"/>
      <c r="BE27" s="1047"/>
      <c r="BF27" s="1047"/>
      <c r="BG27" s="1047"/>
      <c r="BH27" s="1047"/>
      <c r="BI27" s="1047"/>
      <c r="BJ27" s="1047"/>
      <c r="BK27" s="1047"/>
      <c r="BL27" s="1047"/>
      <c r="BM27" s="1048"/>
      <c r="BN27" s="203">
        <f t="shared" si="0"/>
        <v>2750</v>
      </c>
    </row>
    <row r="28" spans="1:66" s="60" customFormat="1" ht="15.75">
      <c r="A28" s="592">
        <v>15</v>
      </c>
      <c r="B28" s="593"/>
      <c r="C28" s="593"/>
      <c r="D28" s="594"/>
      <c r="E28" s="790" t="s">
        <v>548</v>
      </c>
      <c r="F28" s="791"/>
      <c r="G28" s="791"/>
      <c r="H28" s="791"/>
      <c r="I28" s="791"/>
      <c r="J28" s="791"/>
      <c r="K28" s="791"/>
      <c r="L28" s="791"/>
      <c r="M28" s="791"/>
      <c r="N28" s="791"/>
      <c r="O28" s="791"/>
      <c r="P28" s="791"/>
      <c r="Q28" s="791"/>
      <c r="R28" s="791"/>
      <c r="S28" s="791"/>
      <c r="T28" s="791"/>
      <c r="U28" s="791"/>
      <c r="V28" s="791"/>
      <c r="W28" s="791"/>
      <c r="X28" s="791"/>
      <c r="Y28" s="791"/>
      <c r="Z28" s="791"/>
      <c r="AA28" s="791"/>
      <c r="AB28" s="791"/>
      <c r="AC28" s="791"/>
      <c r="AD28" s="791"/>
      <c r="AE28" s="791"/>
      <c r="AF28" s="791"/>
      <c r="AG28" s="791"/>
      <c r="AH28" s="791"/>
      <c r="AI28" s="791"/>
      <c r="AJ28" s="791"/>
      <c r="AK28" s="791"/>
      <c r="AL28" s="791"/>
      <c r="AM28" s="791"/>
      <c r="AN28" s="791"/>
      <c r="AO28" s="791"/>
      <c r="AP28" s="791"/>
      <c r="AQ28" s="791"/>
      <c r="AR28" s="792"/>
      <c r="AS28" s="887">
        <v>11</v>
      </c>
      <c r="AT28" s="888"/>
      <c r="AU28" s="888"/>
      <c r="AV28" s="888"/>
      <c r="AW28" s="888"/>
      <c r="AX28" s="888"/>
      <c r="AY28" s="888"/>
      <c r="AZ28" s="888"/>
      <c r="BA28" s="888"/>
      <c r="BB28" s="889"/>
      <c r="BC28" s="1046">
        <v>650</v>
      </c>
      <c r="BD28" s="1047"/>
      <c r="BE28" s="1047"/>
      <c r="BF28" s="1047"/>
      <c r="BG28" s="1047"/>
      <c r="BH28" s="1047"/>
      <c r="BI28" s="1047"/>
      <c r="BJ28" s="1047"/>
      <c r="BK28" s="1047"/>
      <c r="BL28" s="1047"/>
      <c r="BM28" s="1048"/>
      <c r="BN28" s="203">
        <f t="shared" si="0"/>
        <v>7150</v>
      </c>
    </row>
    <row r="29" spans="1:66" s="60" customFormat="1" ht="15.75">
      <c r="A29" s="592">
        <v>16</v>
      </c>
      <c r="B29" s="593"/>
      <c r="C29" s="593"/>
      <c r="D29" s="594"/>
      <c r="E29" s="790" t="s">
        <v>942</v>
      </c>
      <c r="F29" s="791"/>
      <c r="G29" s="791"/>
      <c r="H29" s="791"/>
      <c r="I29" s="791"/>
      <c r="J29" s="791"/>
      <c r="K29" s="791"/>
      <c r="L29" s="791"/>
      <c r="M29" s="791"/>
      <c r="N29" s="791"/>
      <c r="O29" s="791"/>
      <c r="P29" s="791"/>
      <c r="Q29" s="791"/>
      <c r="R29" s="791"/>
      <c r="S29" s="791"/>
      <c r="T29" s="791"/>
      <c r="U29" s="791"/>
      <c r="V29" s="791"/>
      <c r="W29" s="791"/>
      <c r="X29" s="791"/>
      <c r="Y29" s="791"/>
      <c r="Z29" s="791"/>
      <c r="AA29" s="791"/>
      <c r="AB29" s="791"/>
      <c r="AC29" s="791"/>
      <c r="AD29" s="791"/>
      <c r="AE29" s="791"/>
      <c r="AF29" s="791"/>
      <c r="AG29" s="791"/>
      <c r="AH29" s="791"/>
      <c r="AI29" s="791"/>
      <c r="AJ29" s="791"/>
      <c r="AK29" s="791"/>
      <c r="AL29" s="791"/>
      <c r="AM29" s="791"/>
      <c r="AN29" s="791"/>
      <c r="AO29" s="791"/>
      <c r="AP29" s="791"/>
      <c r="AQ29" s="791"/>
      <c r="AR29" s="792"/>
      <c r="AS29" s="887">
        <v>10</v>
      </c>
      <c r="AT29" s="888"/>
      <c r="AU29" s="888"/>
      <c r="AV29" s="888"/>
      <c r="AW29" s="888"/>
      <c r="AX29" s="888"/>
      <c r="AY29" s="888"/>
      <c r="AZ29" s="888"/>
      <c r="BA29" s="888"/>
      <c r="BB29" s="889"/>
      <c r="BC29" s="1046">
        <v>2650</v>
      </c>
      <c r="BD29" s="1047"/>
      <c r="BE29" s="1047"/>
      <c r="BF29" s="1047"/>
      <c r="BG29" s="1047"/>
      <c r="BH29" s="1047"/>
      <c r="BI29" s="1047"/>
      <c r="BJ29" s="1047"/>
      <c r="BK29" s="1047"/>
      <c r="BL29" s="1047"/>
      <c r="BM29" s="1048"/>
      <c r="BN29" s="203">
        <f>AS29*BC29</f>
        <v>26500</v>
      </c>
    </row>
    <row r="30" spans="1:66" s="60" customFormat="1" ht="15.75">
      <c r="A30" s="592">
        <v>17</v>
      </c>
      <c r="B30" s="593"/>
      <c r="C30" s="593"/>
      <c r="D30" s="594"/>
      <c r="E30" s="790" t="s">
        <v>549</v>
      </c>
      <c r="F30" s="791"/>
      <c r="G30" s="791"/>
      <c r="H30" s="791"/>
      <c r="I30" s="791"/>
      <c r="J30" s="791"/>
      <c r="K30" s="791"/>
      <c r="L30" s="791"/>
      <c r="M30" s="791"/>
      <c r="N30" s="791"/>
      <c r="O30" s="791"/>
      <c r="P30" s="791"/>
      <c r="Q30" s="791"/>
      <c r="R30" s="791"/>
      <c r="S30" s="791"/>
      <c r="T30" s="791"/>
      <c r="U30" s="791"/>
      <c r="V30" s="791"/>
      <c r="W30" s="791"/>
      <c r="X30" s="791"/>
      <c r="Y30" s="791"/>
      <c r="Z30" s="791"/>
      <c r="AA30" s="791"/>
      <c r="AB30" s="791"/>
      <c r="AC30" s="791"/>
      <c r="AD30" s="791"/>
      <c r="AE30" s="791"/>
      <c r="AF30" s="791"/>
      <c r="AG30" s="791"/>
      <c r="AH30" s="791"/>
      <c r="AI30" s="791"/>
      <c r="AJ30" s="791"/>
      <c r="AK30" s="791"/>
      <c r="AL30" s="791"/>
      <c r="AM30" s="791"/>
      <c r="AN30" s="791"/>
      <c r="AO30" s="791"/>
      <c r="AP30" s="791"/>
      <c r="AQ30" s="791"/>
      <c r="AR30" s="792"/>
      <c r="AS30" s="887">
        <v>10</v>
      </c>
      <c r="AT30" s="888"/>
      <c r="AU30" s="888"/>
      <c r="AV30" s="888"/>
      <c r="AW30" s="888"/>
      <c r="AX30" s="888"/>
      <c r="AY30" s="888"/>
      <c r="AZ30" s="888"/>
      <c r="BA30" s="888"/>
      <c r="BB30" s="889"/>
      <c r="BC30" s="1046">
        <v>700</v>
      </c>
      <c r="BD30" s="1047"/>
      <c r="BE30" s="1047"/>
      <c r="BF30" s="1047"/>
      <c r="BG30" s="1047"/>
      <c r="BH30" s="1047"/>
      <c r="BI30" s="1047"/>
      <c r="BJ30" s="1047"/>
      <c r="BK30" s="1047"/>
      <c r="BL30" s="1047"/>
      <c r="BM30" s="1048"/>
      <c r="BN30" s="203">
        <f t="shared" si="0"/>
        <v>7000</v>
      </c>
    </row>
    <row r="31" spans="1:66" s="60" customFormat="1" ht="15.75">
      <c r="A31" s="592"/>
      <c r="B31" s="593"/>
      <c r="C31" s="593"/>
      <c r="D31" s="594"/>
      <c r="E31" s="601" t="s">
        <v>377</v>
      </c>
      <c r="F31" s="562"/>
      <c r="G31" s="562"/>
      <c r="H31" s="562"/>
      <c r="I31" s="562"/>
      <c r="J31" s="562"/>
      <c r="K31" s="562"/>
      <c r="L31" s="562"/>
      <c r="M31" s="562"/>
      <c r="N31" s="562"/>
      <c r="O31" s="562"/>
      <c r="P31" s="562"/>
      <c r="Q31" s="562"/>
      <c r="R31" s="562"/>
      <c r="S31" s="562"/>
      <c r="T31" s="562"/>
      <c r="U31" s="562"/>
      <c r="V31" s="562"/>
      <c r="W31" s="562"/>
      <c r="X31" s="562"/>
      <c r="Y31" s="562"/>
      <c r="Z31" s="562"/>
      <c r="AA31" s="562"/>
      <c r="AB31" s="562"/>
      <c r="AC31" s="562"/>
      <c r="AD31" s="562"/>
      <c r="AE31" s="562"/>
      <c r="AF31" s="562"/>
      <c r="AG31" s="562"/>
      <c r="AH31" s="562"/>
      <c r="AI31" s="562"/>
      <c r="AJ31" s="562"/>
      <c r="AK31" s="562"/>
      <c r="AL31" s="562"/>
      <c r="AM31" s="562"/>
      <c r="AN31" s="562"/>
      <c r="AO31" s="562"/>
      <c r="AP31" s="562"/>
      <c r="AQ31" s="562"/>
      <c r="AR31" s="602"/>
      <c r="AS31" s="592"/>
      <c r="AT31" s="593"/>
      <c r="AU31" s="593"/>
      <c r="AV31" s="593"/>
      <c r="AW31" s="593"/>
      <c r="AX31" s="593"/>
      <c r="AY31" s="593"/>
      <c r="AZ31" s="593"/>
      <c r="BA31" s="593"/>
      <c r="BB31" s="594"/>
      <c r="BC31" s="815"/>
      <c r="BD31" s="927"/>
      <c r="BE31" s="927"/>
      <c r="BF31" s="927"/>
      <c r="BG31" s="927"/>
      <c r="BH31" s="927"/>
      <c r="BI31" s="927"/>
      <c r="BJ31" s="927"/>
      <c r="BK31" s="927"/>
      <c r="BL31" s="927"/>
      <c r="BM31" s="816"/>
      <c r="BN31" s="105">
        <f>SUM(BN32:BN43)</f>
        <v>164140</v>
      </c>
    </row>
    <row r="32" spans="1:66" s="60" customFormat="1" ht="15.75">
      <c r="A32" s="592">
        <v>18</v>
      </c>
      <c r="B32" s="593"/>
      <c r="C32" s="593"/>
      <c r="D32" s="594"/>
      <c r="E32" s="790" t="s">
        <v>378</v>
      </c>
      <c r="F32" s="791"/>
      <c r="G32" s="791"/>
      <c r="H32" s="791"/>
      <c r="I32" s="791"/>
      <c r="J32" s="791"/>
      <c r="K32" s="791"/>
      <c r="L32" s="791"/>
      <c r="M32" s="791"/>
      <c r="N32" s="791"/>
      <c r="O32" s="791"/>
      <c r="P32" s="791"/>
      <c r="Q32" s="791"/>
      <c r="R32" s="791"/>
      <c r="S32" s="791"/>
      <c r="T32" s="791"/>
      <c r="U32" s="791"/>
      <c r="V32" s="791"/>
      <c r="W32" s="791"/>
      <c r="X32" s="791"/>
      <c r="Y32" s="791"/>
      <c r="Z32" s="791"/>
      <c r="AA32" s="791"/>
      <c r="AB32" s="791"/>
      <c r="AC32" s="791"/>
      <c r="AD32" s="791"/>
      <c r="AE32" s="791"/>
      <c r="AF32" s="791"/>
      <c r="AG32" s="791"/>
      <c r="AH32" s="791"/>
      <c r="AI32" s="791"/>
      <c r="AJ32" s="791"/>
      <c r="AK32" s="791"/>
      <c r="AL32" s="791"/>
      <c r="AM32" s="791"/>
      <c r="AN32" s="791"/>
      <c r="AO32" s="791"/>
      <c r="AP32" s="791"/>
      <c r="AQ32" s="791"/>
      <c r="AR32" s="792"/>
      <c r="AS32" s="887"/>
      <c r="AT32" s="888"/>
      <c r="AU32" s="888"/>
      <c r="AV32" s="888"/>
      <c r="AW32" s="888"/>
      <c r="AX32" s="888"/>
      <c r="AY32" s="888"/>
      <c r="AZ32" s="888"/>
      <c r="BA32" s="888"/>
      <c r="BB32" s="889"/>
      <c r="BC32" s="1046"/>
      <c r="BD32" s="1047"/>
      <c r="BE32" s="1047"/>
      <c r="BF32" s="1047"/>
      <c r="BG32" s="1047"/>
      <c r="BH32" s="1047"/>
      <c r="BI32" s="1047"/>
      <c r="BJ32" s="1047"/>
      <c r="BK32" s="1047"/>
      <c r="BL32" s="1047"/>
      <c r="BM32" s="1048"/>
      <c r="BN32" s="203">
        <v>67790</v>
      </c>
    </row>
    <row r="33" spans="1:66" s="60" customFormat="1" ht="15.75">
      <c r="A33" s="592">
        <v>19</v>
      </c>
      <c r="B33" s="593"/>
      <c r="C33" s="593"/>
      <c r="D33" s="594"/>
      <c r="E33" s="790" t="s">
        <v>956</v>
      </c>
      <c r="F33" s="791"/>
      <c r="G33" s="791"/>
      <c r="H33" s="791"/>
      <c r="I33" s="791"/>
      <c r="J33" s="791"/>
      <c r="K33" s="791"/>
      <c r="L33" s="791"/>
      <c r="M33" s="791"/>
      <c r="N33" s="791"/>
      <c r="O33" s="791"/>
      <c r="P33" s="791"/>
      <c r="Q33" s="791"/>
      <c r="R33" s="791"/>
      <c r="S33" s="791"/>
      <c r="T33" s="791"/>
      <c r="U33" s="791"/>
      <c r="V33" s="791"/>
      <c r="W33" s="791"/>
      <c r="X33" s="791"/>
      <c r="Y33" s="791"/>
      <c r="Z33" s="791"/>
      <c r="AA33" s="791"/>
      <c r="AB33" s="791"/>
      <c r="AC33" s="791"/>
      <c r="AD33" s="791"/>
      <c r="AE33" s="791"/>
      <c r="AF33" s="791"/>
      <c r="AG33" s="791"/>
      <c r="AH33" s="791"/>
      <c r="AI33" s="791"/>
      <c r="AJ33" s="791"/>
      <c r="AK33" s="791"/>
      <c r="AL33" s="791"/>
      <c r="AM33" s="791"/>
      <c r="AN33" s="791"/>
      <c r="AO33" s="791"/>
      <c r="AP33" s="791"/>
      <c r="AQ33" s="791"/>
      <c r="AR33" s="792"/>
      <c r="AS33" s="887">
        <v>10</v>
      </c>
      <c r="AT33" s="888"/>
      <c r="AU33" s="888"/>
      <c r="AV33" s="888"/>
      <c r="AW33" s="888"/>
      <c r="AX33" s="888"/>
      <c r="AY33" s="888"/>
      <c r="AZ33" s="888"/>
      <c r="BA33" s="888"/>
      <c r="BB33" s="889"/>
      <c r="BC33" s="1046">
        <v>1500</v>
      </c>
      <c r="BD33" s="1047"/>
      <c r="BE33" s="1047"/>
      <c r="BF33" s="1047"/>
      <c r="BG33" s="1047"/>
      <c r="BH33" s="1047"/>
      <c r="BI33" s="1047"/>
      <c r="BJ33" s="1047"/>
      <c r="BK33" s="1047"/>
      <c r="BL33" s="1047"/>
      <c r="BM33" s="1048"/>
      <c r="BN33" s="203">
        <f aca="true" t="shared" si="1" ref="BN33:BN43">AS33*BC33</f>
        <v>15000</v>
      </c>
    </row>
    <row r="34" spans="1:66" s="60" customFormat="1" ht="15.75">
      <c r="A34" s="592">
        <v>20</v>
      </c>
      <c r="B34" s="593"/>
      <c r="C34" s="593"/>
      <c r="D34" s="594"/>
      <c r="E34" s="790" t="s">
        <v>955</v>
      </c>
      <c r="F34" s="791"/>
      <c r="G34" s="791"/>
      <c r="H34" s="791"/>
      <c r="I34" s="791"/>
      <c r="J34" s="791"/>
      <c r="K34" s="791"/>
      <c r="L34" s="791"/>
      <c r="M34" s="791"/>
      <c r="N34" s="791"/>
      <c r="O34" s="791"/>
      <c r="P34" s="791"/>
      <c r="Q34" s="791"/>
      <c r="R34" s="791"/>
      <c r="S34" s="791"/>
      <c r="T34" s="791"/>
      <c r="U34" s="791"/>
      <c r="V34" s="791"/>
      <c r="W34" s="791"/>
      <c r="X34" s="791"/>
      <c r="Y34" s="791"/>
      <c r="Z34" s="791"/>
      <c r="AA34" s="791"/>
      <c r="AB34" s="791"/>
      <c r="AC34" s="791"/>
      <c r="AD34" s="791"/>
      <c r="AE34" s="791"/>
      <c r="AF34" s="791"/>
      <c r="AG34" s="791"/>
      <c r="AH34" s="791"/>
      <c r="AI34" s="791"/>
      <c r="AJ34" s="791"/>
      <c r="AK34" s="791"/>
      <c r="AL34" s="791"/>
      <c r="AM34" s="791"/>
      <c r="AN34" s="791"/>
      <c r="AO34" s="791"/>
      <c r="AP34" s="791"/>
      <c r="AQ34" s="791"/>
      <c r="AR34" s="792"/>
      <c r="AS34" s="887">
        <v>20</v>
      </c>
      <c r="AT34" s="888"/>
      <c r="AU34" s="888"/>
      <c r="AV34" s="888"/>
      <c r="AW34" s="888"/>
      <c r="AX34" s="888"/>
      <c r="AY34" s="888"/>
      <c r="AZ34" s="888"/>
      <c r="BA34" s="888"/>
      <c r="BB34" s="889"/>
      <c r="BC34" s="1046">
        <v>150</v>
      </c>
      <c r="BD34" s="1047"/>
      <c r="BE34" s="1047"/>
      <c r="BF34" s="1047"/>
      <c r="BG34" s="1047"/>
      <c r="BH34" s="1047"/>
      <c r="BI34" s="1047"/>
      <c r="BJ34" s="1047"/>
      <c r="BK34" s="1047"/>
      <c r="BL34" s="1047"/>
      <c r="BM34" s="1048"/>
      <c r="BN34" s="203">
        <f t="shared" si="1"/>
        <v>3000</v>
      </c>
    </row>
    <row r="35" spans="1:66" s="60" customFormat="1" ht="15.75">
      <c r="A35" s="592">
        <v>21</v>
      </c>
      <c r="B35" s="593"/>
      <c r="C35" s="593"/>
      <c r="D35" s="594"/>
      <c r="E35" s="790" t="s">
        <v>954</v>
      </c>
      <c r="F35" s="791"/>
      <c r="G35" s="791"/>
      <c r="H35" s="791"/>
      <c r="I35" s="791"/>
      <c r="J35" s="791"/>
      <c r="K35" s="791"/>
      <c r="L35" s="79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791"/>
      <c r="AI35" s="791"/>
      <c r="AJ35" s="791"/>
      <c r="AK35" s="791"/>
      <c r="AL35" s="791"/>
      <c r="AM35" s="791"/>
      <c r="AN35" s="791"/>
      <c r="AO35" s="791"/>
      <c r="AP35" s="791"/>
      <c r="AQ35" s="791"/>
      <c r="AR35" s="792"/>
      <c r="AS35" s="887">
        <v>50</v>
      </c>
      <c r="AT35" s="888"/>
      <c r="AU35" s="888"/>
      <c r="AV35" s="888"/>
      <c r="AW35" s="888"/>
      <c r="AX35" s="888"/>
      <c r="AY35" s="888"/>
      <c r="AZ35" s="888"/>
      <c r="BA35" s="888"/>
      <c r="BB35" s="889"/>
      <c r="BC35" s="1046">
        <v>80</v>
      </c>
      <c r="BD35" s="1047"/>
      <c r="BE35" s="1047"/>
      <c r="BF35" s="1047"/>
      <c r="BG35" s="1047"/>
      <c r="BH35" s="1047"/>
      <c r="BI35" s="1047"/>
      <c r="BJ35" s="1047"/>
      <c r="BK35" s="1047"/>
      <c r="BL35" s="1047"/>
      <c r="BM35" s="1048"/>
      <c r="BN35" s="203">
        <f t="shared" si="1"/>
        <v>4000</v>
      </c>
    </row>
    <row r="36" spans="1:66" s="60" customFormat="1" ht="15.75">
      <c r="A36" s="592">
        <v>22</v>
      </c>
      <c r="B36" s="593"/>
      <c r="C36" s="593"/>
      <c r="D36" s="594"/>
      <c r="E36" s="790" t="s">
        <v>953</v>
      </c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791"/>
      <c r="AJ36" s="791"/>
      <c r="AK36" s="791"/>
      <c r="AL36" s="791"/>
      <c r="AM36" s="791"/>
      <c r="AN36" s="791"/>
      <c r="AO36" s="791"/>
      <c r="AP36" s="791"/>
      <c r="AQ36" s="791"/>
      <c r="AR36" s="792"/>
      <c r="AS36" s="887">
        <v>50</v>
      </c>
      <c r="AT36" s="888"/>
      <c r="AU36" s="888"/>
      <c r="AV36" s="888"/>
      <c r="AW36" s="888"/>
      <c r="AX36" s="888"/>
      <c r="AY36" s="888"/>
      <c r="AZ36" s="888"/>
      <c r="BA36" s="888"/>
      <c r="BB36" s="889"/>
      <c r="BC36" s="1046">
        <v>40</v>
      </c>
      <c r="BD36" s="1047"/>
      <c r="BE36" s="1047"/>
      <c r="BF36" s="1047"/>
      <c r="BG36" s="1047"/>
      <c r="BH36" s="1047"/>
      <c r="BI36" s="1047"/>
      <c r="BJ36" s="1047"/>
      <c r="BK36" s="1047"/>
      <c r="BL36" s="1047"/>
      <c r="BM36" s="1048"/>
      <c r="BN36" s="203">
        <f t="shared" si="1"/>
        <v>2000</v>
      </c>
    </row>
    <row r="37" spans="1:66" s="60" customFormat="1" ht="15.75">
      <c r="A37" s="592">
        <v>23</v>
      </c>
      <c r="B37" s="593"/>
      <c r="C37" s="593"/>
      <c r="D37" s="594"/>
      <c r="E37" s="790" t="s">
        <v>952</v>
      </c>
      <c r="F37" s="791"/>
      <c r="G37" s="791"/>
      <c r="H37" s="791"/>
      <c r="I37" s="791"/>
      <c r="J37" s="791"/>
      <c r="K37" s="791"/>
      <c r="L37" s="791"/>
      <c r="M37" s="791"/>
      <c r="N37" s="791"/>
      <c r="O37" s="791"/>
      <c r="P37" s="791"/>
      <c r="Q37" s="791"/>
      <c r="R37" s="791"/>
      <c r="S37" s="791"/>
      <c r="T37" s="791"/>
      <c r="U37" s="791"/>
      <c r="V37" s="791"/>
      <c r="W37" s="791"/>
      <c r="X37" s="791"/>
      <c r="Y37" s="791"/>
      <c r="Z37" s="791"/>
      <c r="AA37" s="791"/>
      <c r="AB37" s="791"/>
      <c r="AC37" s="791"/>
      <c r="AD37" s="791"/>
      <c r="AE37" s="791"/>
      <c r="AF37" s="791"/>
      <c r="AG37" s="791"/>
      <c r="AH37" s="791"/>
      <c r="AI37" s="791"/>
      <c r="AJ37" s="791"/>
      <c r="AK37" s="791"/>
      <c r="AL37" s="791"/>
      <c r="AM37" s="791"/>
      <c r="AN37" s="791"/>
      <c r="AO37" s="791"/>
      <c r="AP37" s="791"/>
      <c r="AQ37" s="791"/>
      <c r="AR37" s="792"/>
      <c r="AS37" s="887">
        <v>30</v>
      </c>
      <c r="AT37" s="888"/>
      <c r="AU37" s="888"/>
      <c r="AV37" s="888"/>
      <c r="AW37" s="888"/>
      <c r="AX37" s="888"/>
      <c r="AY37" s="888"/>
      <c r="AZ37" s="888"/>
      <c r="BA37" s="888"/>
      <c r="BB37" s="889"/>
      <c r="BC37" s="1046">
        <v>120</v>
      </c>
      <c r="BD37" s="1047"/>
      <c r="BE37" s="1047"/>
      <c r="BF37" s="1047"/>
      <c r="BG37" s="1047"/>
      <c r="BH37" s="1047"/>
      <c r="BI37" s="1047"/>
      <c r="BJ37" s="1047"/>
      <c r="BK37" s="1047"/>
      <c r="BL37" s="1047"/>
      <c r="BM37" s="1048"/>
      <c r="BN37" s="203">
        <f t="shared" si="1"/>
        <v>3600</v>
      </c>
    </row>
    <row r="38" spans="1:66" s="60" customFormat="1" ht="15.75">
      <c r="A38" s="592">
        <v>24</v>
      </c>
      <c r="B38" s="593"/>
      <c r="C38" s="593"/>
      <c r="D38" s="594"/>
      <c r="E38" s="790" t="s">
        <v>957</v>
      </c>
      <c r="F38" s="791"/>
      <c r="G38" s="791"/>
      <c r="H38" s="791"/>
      <c r="I38" s="791"/>
      <c r="J38" s="791"/>
      <c r="K38" s="791"/>
      <c r="L38" s="791"/>
      <c r="M38" s="791"/>
      <c r="N38" s="791"/>
      <c r="O38" s="791"/>
      <c r="P38" s="791"/>
      <c r="Q38" s="791"/>
      <c r="R38" s="791"/>
      <c r="S38" s="791"/>
      <c r="T38" s="791"/>
      <c r="U38" s="791"/>
      <c r="V38" s="791"/>
      <c r="W38" s="791"/>
      <c r="X38" s="791"/>
      <c r="Y38" s="791"/>
      <c r="Z38" s="791"/>
      <c r="AA38" s="791"/>
      <c r="AB38" s="791"/>
      <c r="AC38" s="791"/>
      <c r="AD38" s="791"/>
      <c r="AE38" s="791"/>
      <c r="AF38" s="791"/>
      <c r="AG38" s="791"/>
      <c r="AH38" s="791"/>
      <c r="AI38" s="791"/>
      <c r="AJ38" s="791"/>
      <c r="AK38" s="791"/>
      <c r="AL38" s="791"/>
      <c r="AM38" s="791"/>
      <c r="AN38" s="791"/>
      <c r="AO38" s="791"/>
      <c r="AP38" s="791"/>
      <c r="AQ38" s="791"/>
      <c r="AR38" s="792"/>
      <c r="AS38" s="887">
        <v>20</v>
      </c>
      <c r="AT38" s="888"/>
      <c r="AU38" s="888"/>
      <c r="AV38" s="888"/>
      <c r="AW38" s="888"/>
      <c r="AX38" s="888"/>
      <c r="AY38" s="888"/>
      <c r="AZ38" s="888"/>
      <c r="BA38" s="888"/>
      <c r="BB38" s="889"/>
      <c r="BC38" s="1046">
        <v>150</v>
      </c>
      <c r="BD38" s="1047"/>
      <c r="BE38" s="1047"/>
      <c r="BF38" s="1047"/>
      <c r="BG38" s="1047"/>
      <c r="BH38" s="1047"/>
      <c r="BI38" s="1047"/>
      <c r="BJ38" s="1047"/>
      <c r="BK38" s="1047"/>
      <c r="BL38" s="1047"/>
      <c r="BM38" s="1048"/>
      <c r="BN38" s="203">
        <f t="shared" si="1"/>
        <v>3000</v>
      </c>
    </row>
    <row r="39" spans="1:66" s="60" customFormat="1" ht="15.75">
      <c r="A39" s="592">
        <v>25</v>
      </c>
      <c r="B39" s="593"/>
      <c r="C39" s="593"/>
      <c r="D39" s="594"/>
      <c r="E39" s="790" t="s">
        <v>951</v>
      </c>
      <c r="F39" s="791"/>
      <c r="G39" s="791"/>
      <c r="H39" s="791"/>
      <c r="I39" s="791"/>
      <c r="J39" s="791"/>
      <c r="K39" s="791"/>
      <c r="L39" s="791"/>
      <c r="M39" s="791"/>
      <c r="N39" s="791"/>
      <c r="O39" s="791"/>
      <c r="P39" s="791"/>
      <c r="Q39" s="791"/>
      <c r="R39" s="791"/>
      <c r="S39" s="791"/>
      <c r="T39" s="791"/>
      <c r="U39" s="791"/>
      <c r="V39" s="791"/>
      <c r="W39" s="791"/>
      <c r="X39" s="791"/>
      <c r="Y39" s="791"/>
      <c r="Z39" s="791"/>
      <c r="AA39" s="791"/>
      <c r="AB39" s="791"/>
      <c r="AC39" s="791"/>
      <c r="AD39" s="791"/>
      <c r="AE39" s="791"/>
      <c r="AF39" s="791"/>
      <c r="AG39" s="791"/>
      <c r="AH39" s="791"/>
      <c r="AI39" s="791"/>
      <c r="AJ39" s="791"/>
      <c r="AK39" s="791"/>
      <c r="AL39" s="791"/>
      <c r="AM39" s="791"/>
      <c r="AN39" s="791"/>
      <c r="AO39" s="791"/>
      <c r="AP39" s="791"/>
      <c r="AQ39" s="791"/>
      <c r="AR39" s="792"/>
      <c r="AS39" s="887">
        <v>30</v>
      </c>
      <c r="AT39" s="888"/>
      <c r="AU39" s="888"/>
      <c r="AV39" s="888"/>
      <c r="AW39" s="888"/>
      <c r="AX39" s="888"/>
      <c r="AY39" s="888"/>
      <c r="AZ39" s="888"/>
      <c r="BA39" s="888"/>
      <c r="BB39" s="889"/>
      <c r="BC39" s="1046">
        <v>180</v>
      </c>
      <c r="BD39" s="1047"/>
      <c r="BE39" s="1047"/>
      <c r="BF39" s="1047"/>
      <c r="BG39" s="1047"/>
      <c r="BH39" s="1047"/>
      <c r="BI39" s="1047"/>
      <c r="BJ39" s="1047"/>
      <c r="BK39" s="1047"/>
      <c r="BL39" s="1047"/>
      <c r="BM39" s="1048"/>
      <c r="BN39" s="203">
        <f t="shared" si="1"/>
        <v>5400</v>
      </c>
    </row>
    <row r="40" spans="1:66" s="60" customFormat="1" ht="15.75">
      <c r="A40" s="592">
        <v>26</v>
      </c>
      <c r="B40" s="593"/>
      <c r="C40" s="593"/>
      <c r="D40" s="594"/>
      <c r="E40" s="790" t="s">
        <v>950</v>
      </c>
      <c r="F40" s="791"/>
      <c r="G40" s="791"/>
      <c r="H40" s="791"/>
      <c r="I40" s="791"/>
      <c r="J40" s="791"/>
      <c r="K40" s="791"/>
      <c r="L40" s="791"/>
      <c r="M40" s="791"/>
      <c r="N40" s="791"/>
      <c r="O40" s="791"/>
      <c r="P40" s="791"/>
      <c r="Q40" s="791"/>
      <c r="R40" s="791"/>
      <c r="S40" s="791"/>
      <c r="T40" s="791"/>
      <c r="U40" s="791"/>
      <c r="V40" s="791"/>
      <c r="W40" s="791"/>
      <c r="X40" s="791"/>
      <c r="Y40" s="791"/>
      <c r="Z40" s="791"/>
      <c r="AA40" s="791"/>
      <c r="AB40" s="791"/>
      <c r="AC40" s="791"/>
      <c r="AD40" s="791"/>
      <c r="AE40" s="791"/>
      <c r="AF40" s="791"/>
      <c r="AG40" s="791"/>
      <c r="AH40" s="791"/>
      <c r="AI40" s="791"/>
      <c r="AJ40" s="791"/>
      <c r="AK40" s="791"/>
      <c r="AL40" s="791"/>
      <c r="AM40" s="791"/>
      <c r="AN40" s="791"/>
      <c r="AO40" s="791"/>
      <c r="AP40" s="791"/>
      <c r="AQ40" s="791"/>
      <c r="AR40" s="792"/>
      <c r="AS40" s="887">
        <v>50</v>
      </c>
      <c r="AT40" s="888"/>
      <c r="AU40" s="888"/>
      <c r="AV40" s="888"/>
      <c r="AW40" s="888"/>
      <c r="AX40" s="888"/>
      <c r="AY40" s="888"/>
      <c r="AZ40" s="888"/>
      <c r="BA40" s="888"/>
      <c r="BB40" s="889"/>
      <c r="BC40" s="1046">
        <v>65</v>
      </c>
      <c r="BD40" s="1047"/>
      <c r="BE40" s="1047"/>
      <c r="BF40" s="1047"/>
      <c r="BG40" s="1047"/>
      <c r="BH40" s="1047"/>
      <c r="BI40" s="1047"/>
      <c r="BJ40" s="1047"/>
      <c r="BK40" s="1047"/>
      <c r="BL40" s="1047"/>
      <c r="BM40" s="1048"/>
      <c r="BN40" s="203">
        <f t="shared" si="1"/>
        <v>3250</v>
      </c>
    </row>
    <row r="41" spans="1:66" s="60" customFormat="1" ht="15.75">
      <c r="A41" s="592">
        <v>27</v>
      </c>
      <c r="B41" s="593"/>
      <c r="C41" s="593"/>
      <c r="D41" s="594"/>
      <c r="E41" s="790" t="s">
        <v>949</v>
      </c>
      <c r="F41" s="791"/>
      <c r="G41" s="791"/>
      <c r="H41" s="791"/>
      <c r="I41" s="791"/>
      <c r="J41" s="791"/>
      <c r="K41" s="791"/>
      <c r="L41" s="791"/>
      <c r="M41" s="791"/>
      <c r="N41" s="791"/>
      <c r="O41" s="791"/>
      <c r="P41" s="791"/>
      <c r="Q41" s="791"/>
      <c r="R41" s="791"/>
      <c r="S41" s="791"/>
      <c r="T41" s="791"/>
      <c r="U41" s="791"/>
      <c r="V41" s="791"/>
      <c r="W41" s="791"/>
      <c r="X41" s="791"/>
      <c r="Y41" s="791"/>
      <c r="Z41" s="791"/>
      <c r="AA41" s="791"/>
      <c r="AB41" s="791"/>
      <c r="AC41" s="791"/>
      <c r="AD41" s="791"/>
      <c r="AE41" s="791"/>
      <c r="AF41" s="791"/>
      <c r="AG41" s="791"/>
      <c r="AH41" s="791"/>
      <c r="AI41" s="791"/>
      <c r="AJ41" s="791"/>
      <c r="AK41" s="791"/>
      <c r="AL41" s="791"/>
      <c r="AM41" s="791"/>
      <c r="AN41" s="791"/>
      <c r="AO41" s="791"/>
      <c r="AP41" s="791"/>
      <c r="AQ41" s="791"/>
      <c r="AR41" s="792"/>
      <c r="AS41" s="887">
        <v>10</v>
      </c>
      <c r="AT41" s="888"/>
      <c r="AU41" s="888"/>
      <c r="AV41" s="888"/>
      <c r="AW41" s="888"/>
      <c r="AX41" s="888"/>
      <c r="AY41" s="888"/>
      <c r="AZ41" s="888"/>
      <c r="BA41" s="888"/>
      <c r="BB41" s="889"/>
      <c r="BC41" s="1046">
        <v>210</v>
      </c>
      <c r="BD41" s="1047"/>
      <c r="BE41" s="1047"/>
      <c r="BF41" s="1047"/>
      <c r="BG41" s="1047"/>
      <c r="BH41" s="1047"/>
      <c r="BI41" s="1047"/>
      <c r="BJ41" s="1047"/>
      <c r="BK41" s="1047"/>
      <c r="BL41" s="1047"/>
      <c r="BM41" s="1048"/>
      <c r="BN41" s="203">
        <f t="shared" si="1"/>
        <v>2100</v>
      </c>
    </row>
    <row r="42" spans="1:66" s="60" customFormat="1" ht="15.75">
      <c r="A42" s="592">
        <v>28</v>
      </c>
      <c r="B42" s="593"/>
      <c r="C42" s="593"/>
      <c r="D42" s="594"/>
      <c r="E42" s="790" t="s">
        <v>947</v>
      </c>
      <c r="F42" s="791"/>
      <c r="G42" s="791"/>
      <c r="H42" s="791"/>
      <c r="I42" s="791"/>
      <c r="J42" s="791"/>
      <c r="K42" s="791"/>
      <c r="L42" s="791"/>
      <c r="M42" s="791"/>
      <c r="N42" s="791"/>
      <c r="O42" s="791"/>
      <c r="P42" s="791"/>
      <c r="Q42" s="791"/>
      <c r="R42" s="791"/>
      <c r="S42" s="791"/>
      <c r="T42" s="791"/>
      <c r="U42" s="791"/>
      <c r="V42" s="791"/>
      <c r="W42" s="791"/>
      <c r="X42" s="791"/>
      <c r="Y42" s="791"/>
      <c r="Z42" s="791"/>
      <c r="AA42" s="791"/>
      <c r="AB42" s="791"/>
      <c r="AC42" s="791"/>
      <c r="AD42" s="791"/>
      <c r="AE42" s="791"/>
      <c r="AF42" s="791"/>
      <c r="AG42" s="791"/>
      <c r="AH42" s="791"/>
      <c r="AI42" s="791"/>
      <c r="AJ42" s="791"/>
      <c r="AK42" s="791"/>
      <c r="AL42" s="791"/>
      <c r="AM42" s="791"/>
      <c r="AN42" s="791"/>
      <c r="AO42" s="791"/>
      <c r="AP42" s="791"/>
      <c r="AQ42" s="791"/>
      <c r="AR42" s="792"/>
      <c r="AS42" s="887">
        <v>12</v>
      </c>
      <c r="AT42" s="888"/>
      <c r="AU42" s="888"/>
      <c r="AV42" s="888"/>
      <c r="AW42" s="888"/>
      <c r="AX42" s="888"/>
      <c r="AY42" s="888"/>
      <c r="AZ42" s="888"/>
      <c r="BA42" s="888"/>
      <c r="BB42" s="889"/>
      <c r="BC42" s="1046">
        <v>4000</v>
      </c>
      <c r="BD42" s="1047"/>
      <c r="BE42" s="1047"/>
      <c r="BF42" s="1047"/>
      <c r="BG42" s="1047"/>
      <c r="BH42" s="1047"/>
      <c r="BI42" s="1047"/>
      <c r="BJ42" s="1047"/>
      <c r="BK42" s="1047"/>
      <c r="BL42" s="1047"/>
      <c r="BM42" s="1048"/>
      <c r="BN42" s="203">
        <f t="shared" si="1"/>
        <v>48000</v>
      </c>
    </row>
    <row r="43" spans="1:66" s="60" customFormat="1" ht="15.75">
      <c r="A43" s="592">
        <v>29</v>
      </c>
      <c r="B43" s="593"/>
      <c r="C43" s="593"/>
      <c r="D43" s="594"/>
      <c r="E43" s="790" t="s">
        <v>948</v>
      </c>
      <c r="F43" s="791"/>
      <c r="G43" s="791"/>
      <c r="H43" s="791"/>
      <c r="I43" s="791"/>
      <c r="J43" s="791"/>
      <c r="K43" s="791"/>
      <c r="L43" s="791"/>
      <c r="M43" s="791"/>
      <c r="N43" s="791"/>
      <c r="O43" s="791"/>
      <c r="P43" s="791"/>
      <c r="Q43" s="791"/>
      <c r="R43" s="791"/>
      <c r="S43" s="791"/>
      <c r="T43" s="791"/>
      <c r="U43" s="791"/>
      <c r="V43" s="791"/>
      <c r="W43" s="791"/>
      <c r="X43" s="791"/>
      <c r="Y43" s="791"/>
      <c r="Z43" s="791"/>
      <c r="AA43" s="791"/>
      <c r="AB43" s="791"/>
      <c r="AC43" s="791"/>
      <c r="AD43" s="791"/>
      <c r="AE43" s="791"/>
      <c r="AF43" s="791"/>
      <c r="AG43" s="791"/>
      <c r="AH43" s="791"/>
      <c r="AI43" s="791"/>
      <c r="AJ43" s="791"/>
      <c r="AK43" s="791"/>
      <c r="AL43" s="791"/>
      <c r="AM43" s="791"/>
      <c r="AN43" s="791"/>
      <c r="AO43" s="791"/>
      <c r="AP43" s="791"/>
      <c r="AQ43" s="791"/>
      <c r="AR43" s="792"/>
      <c r="AS43" s="887">
        <v>10</v>
      </c>
      <c r="AT43" s="888"/>
      <c r="AU43" s="888"/>
      <c r="AV43" s="888"/>
      <c r="AW43" s="888"/>
      <c r="AX43" s="888"/>
      <c r="AY43" s="888"/>
      <c r="AZ43" s="888"/>
      <c r="BA43" s="888"/>
      <c r="BB43" s="889"/>
      <c r="BC43" s="1046">
        <v>700</v>
      </c>
      <c r="BD43" s="1047"/>
      <c r="BE43" s="1047"/>
      <c r="BF43" s="1047"/>
      <c r="BG43" s="1047"/>
      <c r="BH43" s="1047"/>
      <c r="BI43" s="1047"/>
      <c r="BJ43" s="1047"/>
      <c r="BK43" s="1047"/>
      <c r="BL43" s="1047"/>
      <c r="BM43" s="1048"/>
      <c r="BN43" s="203">
        <f t="shared" si="1"/>
        <v>7000</v>
      </c>
    </row>
    <row r="44" spans="1:66" s="60" customFormat="1" ht="15.75">
      <c r="A44" s="606"/>
      <c r="B44" s="545"/>
      <c r="C44" s="545"/>
      <c r="D44" s="607"/>
      <c r="E44" s="601" t="s">
        <v>379</v>
      </c>
      <c r="F44" s="562"/>
      <c r="G44" s="562"/>
      <c r="H44" s="562"/>
      <c r="I44" s="562"/>
      <c r="J44" s="562"/>
      <c r="K44" s="562"/>
      <c r="L44" s="562"/>
      <c r="M44" s="562"/>
      <c r="N44" s="562"/>
      <c r="O44" s="562"/>
      <c r="P44" s="562"/>
      <c r="Q44" s="562"/>
      <c r="R44" s="562"/>
      <c r="S44" s="562"/>
      <c r="T44" s="562"/>
      <c r="U44" s="562"/>
      <c r="V44" s="562"/>
      <c r="W44" s="562"/>
      <c r="X44" s="562"/>
      <c r="Y44" s="562"/>
      <c r="Z44" s="562"/>
      <c r="AA44" s="562"/>
      <c r="AB44" s="562"/>
      <c r="AC44" s="562"/>
      <c r="AD44" s="562"/>
      <c r="AE44" s="562"/>
      <c r="AF44" s="562"/>
      <c r="AG44" s="562"/>
      <c r="AH44" s="562"/>
      <c r="AI44" s="562"/>
      <c r="AJ44" s="562"/>
      <c r="AK44" s="562"/>
      <c r="AL44" s="562"/>
      <c r="AM44" s="562"/>
      <c r="AN44" s="562"/>
      <c r="AO44" s="562"/>
      <c r="AP44" s="562"/>
      <c r="AQ44" s="562"/>
      <c r="AR44" s="602"/>
      <c r="AS44" s="606"/>
      <c r="AT44" s="545"/>
      <c r="AU44" s="545"/>
      <c r="AV44" s="545"/>
      <c r="AW44" s="545"/>
      <c r="AX44" s="545"/>
      <c r="AY44" s="545"/>
      <c r="AZ44" s="545"/>
      <c r="BA44" s="545"/>
      <c r="BB44" s="607"/>
      <c r="BC44" s="817"/>
      <c r="BD44" s="896"/>
      <c r="BE44" s="896"/>
      <c r="BF44" s="896"/>
      <c r="BG44" s="896"/>
      <c r="BH44" s="896"/>
      <c r="BI44" s="896"/>
      <c r="BJ44" s="896"/>
      <c r="BK44" s="896"/>
      <c r="BL44" s="896"/>
      <c r="BM44" s="818"/>
      <c r="BN44" s="105">
        <f>SUM(BN45:BN53)</f>
        <v>479208</v>
      </c>
    </row>
    <row r="45" spans="1:66" s="60" customFormat="1" ht="15.75">
      <c r="A45" s="592">
        <v>30</v>
      </c>
      <c r="B45" s="593"/>
      <c r="C45" s="593"/>
      <c r="D45" s="594"/>
      <c r="E45" s="790" t="s">
        <v>423</v>
      </c>
      <c r="F45" s="791"/>
      <c r="G45" s="791"/>
      <c r="H45" s="791"/>
      <c r="I45" s="791"/>
      <c r="J45" s="791"/>
      <c r="K45" s="791"/>
      <c r="L45" s="791"/>
      <c r="M45" s="791"/>
      <c r="N45" s="791"/>
      <c r="O45" s="791"/>
      <c r="P45" s="791"/>
      <c r="Q45" s="791"/>
      <c r="R45" s="791"/>
      <c r="S45" s="791"/>
      <c r="T45" s="791"/>
      <c r="U45" s="791"/>
      <c r="V45" s="791"/>
      <c r="W45" s="791"/>
      <c r="X45" s="791"/>
      <c r="Y45" s="791"/>
      <c r="Z45" s="791"/>
      <c r="AA45" s="791"/>
      <c r="AB45" s="791"/>
      <c r="AC45" s="791"/>
      <c r="AD45" s="791"/>
      <c r="AE45" s="791"/>
      <c r="AF45" s="791"/>
      <c r="AG45" s="791"/>
      <c r="AH45" s="791"/>
      <c r="AI45" s="791"/>
      <c r="AJ45" s="791"/>
      <c r="AK45" s="791"/>
      <c r="AL45" s="791"/>
      <c r="AM45" s="791"/>
      <c r="AN45" s="791"/>
      <c r="AO45" s="791"/>
      <c r="AP45" s="791"/>
      <c r="AQ45" s="791"/>
      <c r="AR45" s="792"/>
      <c r="AS45" s="887">
        <v>216</v>
      </c>
      <c r="AT45" s="888"/>
      <c r="AU45" s="888"/>
      <c r="AV45" s="888"/>
      <c r="AW45" s="888"/>
      <c r="AX45" s="888"/>
      <c r="AY45" s="888"/>
      <c r="AZ45" s="888"/>
      <c r="BA45" s="888"/>
      <c r="BB45" s="889"/>
      <c r="BC45" s="1046">
        <v>249</v>
      </c>
      <c r="BD45" s="1047"/>
      <c r="BE45" s="1047"/>
      <c r="BF45" s="1047"/>
      <c r="BG45" s="1047"/>
      <c r="BH45" s="1047"/>
      <c r="BI45" s="1047"/>
      <c r="BJ45" s="1047"/>
      <c r="BK45" s="1047"/>
      <c r="BL45" s="1047"/>
      <c r="BM45" s="1048"/>
      <c r="BN45" s="203">
        <f>AS45*BC45</f>
        <v>53784</v>
      </c>
    </row>
    <row r="46" spans="1:66" s="60" customFormat="1" ht="15.75">
      <c r="A46" s="592">
        <v>31</v>
      </c>
      <c r="B46" s="593"/>
      <c r="C46" s="593"/>
      <c r="D46" s="594"/>
      <c r="E46" s="790" t="s">
        <v>424</v>
      </c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1"/>
      <c r="AH46" s="791"/>
      <c r="AI46" s="791"/>
      <c r="AJ46" s="791"/>
      <c r="AK46" s="791"/>
      <c r="AL46" s="791"/>
      <c r="AM46" s="791"/>
      <c r="AN46" s="791"/>
      <c r="AO46" s="791"/>
      <c r="AP46" s="791"/>
      <c r="AQ46" s="791"/>
      <c r="AR46" s="792"/>
      <c r="AS46" s="887">
        <v>216</v>
      </c>
      <c r="AT46" s="888"/>
      <c r="AU46" s="888"/>
      <c r="AV46" s="888"/>
      <c r="AW46" s="888"/>
      <c r="AX46" s="888"/>
      <c r="AY46" s="888"/>
      <c r="AZ46" s="888"/>
      <c r="BA46" s="888"/>
      <c r="BB46" s="889"/>
      <c r="BC46" s="1046">
        <v>39</v>
      </c>
      <c r="BD46" s="1047"/>
      <c r="BE46" s="1047"/>
      <c r="BF46" s="1047"/>
      <c r="BG46" s="1047"/>
      <c r="BH46" s="1047"/>
      <c r="BI46" s="1047"/>
      <c r="BJ46" s="1047"/>
      <c r="BK46" s="1047"/>
      <c r="BL46" s="1047"/>
      <c r="BM46" s="1048"/>
      <c r="BN46" s="203">
        <f>AS46*BC46</f>
        <v>8424</v>
      </c>
    </row>
    <row r="47" spans="1:66" s="159" customFormat="1" ht="28.5" customHeight="1">
      <c r="A47" s="592">
        <v>32</v>
      </c>
      <c r="B47" s="593"/>
      <c r="C47" s="593"/>
      <c r="D47" s="594"/>
      <c r="E47" s="755" t="s">
        <v>992</v>
      </c>
      <c r="F47" s="756"/>
      <c r="G47" s="756"/>
      <c r="H47" s="756"/>
      <c r="I47" s="756"/>
      <c r="J47" s="756"/>
      <c r="K47" s="756"/>
      <c r="L47" s="756"/>
      <c r="M47" s="756"/>
      <c r="N47" s="756"/>
      <c r="O47" s="756"/>
      <c r="P47" s="756"/>
      <c r="Q47" s="756"/>
      <c r="R47" s="756"/>
      <c r="S47" s="756"/>
      <c r="T47" s="756"/>
      <c r="U47" s="756"/>
      <c r="V47" s="756"/>
      <c r="W47" s="756"/>
      <c r="X47" s="756"/>
      <c r="Y47" s="756"/>
      <c r="Z47" s="756"/>
      <c r="AA47" s="756"/>
      <c r="AB47" s="756"/>
      <c r="AC47" s="756"/>
      <c r="AD47" s="756"/>
      <c r="AE47" s="756"/>
      <c r="AF47" s="756"/>
      <c r="AG47" s="756"/>
      <c r="AH47" s="756"/>
      <c r="AI47" s="756"/>
      <c r="AJ47" s="756"/>
      <c r="AK47" s="756"/>
      <c r="AL47" s="756"/>
      <c r="AM47" s="756"/>
      <c r="AN47" s="756"/>
      <c r="AO47" s="756"/>
      <c r="AP47" s="756"/>
      <c r="AQ47" s="756"/>
      <c r="AR47" s="757"/>
      <c r="AS47" s="1020"/>
      <c r="AT47" s="1021"/>
      <c r="AU47" s="1021"/>
      <c r="AV47" s="1021"/>
      <c r="AW47" s="1021"/>
      <c r="AX47" s="1021"/>
      <c r="AY47" s="1021"/>
      <c r="AZ47" s="1021"/>
      <c r="BA47" s="1021"/>
      <c r="BB47" s="1022"/>
      <c r="BC47" s="943"/>
      <c r="BD47" s="944"/>
      <c r="BE47" s="944"/>
      <c r="BF47" s="944"/>
      <c r="BG47" s="944"/>
      <c r="BH47" s="944"/>
      <c r="BI47" s="944"/>
      <c r="BJ47" s="944"/>
      <c r="BK47" s="944"/>
      <c r="BL47" s="944"/>
      <c r="BM47" s="945"/>
      <c r="BN47" s="207">
        <v>310000</v>
      </c>
    </row>
    <row r="48" spans="1:66" s="159" customFormat="1" ht="17.25" customHeight="1">
      <c r="A48" s="592">
        <v>33</v>
      </c>
      <c r="B48" s="593"/>
      <c r="C48" s="593"/>
      <c r="D48" s="594"/>
      <c r="E48" s="755" t="s">
        <v>993</v>
      </c>
      <c r="F48" s="756"/>
      <c r="G48" s="756"/>
      <c r="H48" s="756"/>
      <c r="I48" s="756"/>
      <c r="J48" s="756"/>
      <c r="K48" s="756"/>
      <c r="L48" s="756"/>
      <c r="M48" s="756"/>
      <c r="N48" s="756"/>
      <c r="O48" s="756"/>
      <c r="P48" s="756"/>
      <c r="Q48" s="756"/>
      <c r="R48" s="756"/>
      <c r="S48" s="756"/>
      <c r="T48" s="756"/>
      <c r="U48" s="756"/>
      <c r="V48" s="756"/>
      <c r="W48" s="756"/>
      <c r="X48" s="756"/>
      <c r="Y48" s="756"/>
      <c r="Z48" s="756"/>
      <c r="AA48" s="756"/>
      <c r="AB48" s="756"/>
      <c r="AC48" s="756"/>
      <c r="AD48" s="756"/>
      <c r="AE48" s="756"/>
      <c r="AF48" s="756"/>
      <c r="AG48" s="756"/>
      <c r="AH48" s="756"/>
      <c r="AI48" s="756"/>
      <c r="AJ48" s="756"/>
      <c r="AK48" s="756"/>
      <c r="AL48" s="756"/>
      <c r="AM48" s="756"/>
      <c r="AN48" s="756"/>
      <c r="AO48" s="756"/>
      <c r="AP48" s="756"/>
      <c r="AQ48" s="756"/>
      <c r="AR48" s="757"/>
      <c r="AS48" s="1020">
        <v>48</v>
      </c>
      <c r="AT48" s="1021"/>
      <c r="AU48" s="1021"/>
      <c r="AV48" s="1021"/>
      <c r="AW48" s="1021"/>
      <c r="AX48" s="1021"/>
      <c r="AY48" s="1021"/>
      <c r="AZ48" s="1021"/>
      <c r="BA48" s="1021"/>
      <c r="BB48" s="1022"/>
      <c r="BC48" s="943">
        <v>1000</v>
      </c>
      <c r="BD48" s="944"/>
      <c r="BE48" s="944"/>
      <c r="BF48" s="944"/>
      <c r="BG48" s="944"/>
      <c r="BH48" s="944"/>
      <c r="BI48" s="944"/>
      <c r="BJ48" s="944"/>
      <c r="BK48" s="944"/>
      <c r="BL48" s="944"/>
      <c r="BM48" s="945"/>
      <c r="BN48" s="203">
        <f aca="true" t="shared" si="2" ref="BN48:BN53">AS48*BC48</f>
        <v>48000</v>
      </c>
    </row>
    <row r="49" spans="1:66" s="159" customFormat="1" ht="14.25" customHeight="1">
      <c r="A49" s="592">
        <v>33</v>
      </c>
      <c r="B49" s="593"/>
      <c r="C49" s="593"/>
      <c r="D49" s="594"/>
      <c r="E49" s="790" t="s">
        <v>896</v>
      </c>
      <c r="F49" s="791"/>
      <c r="G49" s="791"/>
      <c r="H49" s="791"/>
      <c r="I49" s="791"/>
      <c r="J49" s="791"/>
      <c r="K49" s="791"/>
      <c r="L49" s="791"/>
      <c r="M49" s="791"/>
      <c r="N49" s="791"/>
      <c r="O49" s="791"/>
      <c r="P49" s="791"/>
      <c r="Q49" s="791"/>
      <c r="R49" s="791"/>
      <c r="S49" s="791"/>
      <c r="T49" s="791"/>
      <c r="U49" s="791"/>
      <c r="V49" s="791"/>
      <c r="W49" s="791"/>
      <c r="X49" s="791"/>
      <c r="Y49" s="791"/>
      <c r="Z49" s="791"/>
      <c r="AA49" s="791"/>
      <c r="AB49" s="791"/>
      <c r="AC49" s="791"/>
      <c r="AD49" s="791"/>
      <c r="AE49" s="791"/>
      <c r="AF49" s="791"/>
      <c r="AG49" s="791"/>
      <c r="AH49" s="791"/>
      <c r="AI49" s="791"/>
      <c r="AJ49" s="791"/>
      <c r="AK49" s="791"/>
      <c r="AL49" s="791"/>
      <c r="AM49" s="791"/>
      <c r="AN49" s="791"/>
      <c r="AO49" s="791"/>
      <c r="AP49" s="791"/>
      <c r="AQ49" s="791"/>
      <c r="AR49" s="792"/>
      <c r="AS49" s="887">
        <v>6</v>
      </c>
      <c r="AT49" s="888"/>
      <c r="AU49" s="888"/>
      <c r="AV49" s="888"/>
      <c r="AW49" s="888"/>
      <c r="AX49" s="888"/>
      <c r="AY49" s="888"/>
      <c r="AZ49" s="888"/>
      <c r="BA49" s="888"/>
      <c r="BB49" s="889"/>
      <c r="BC49" s="1046">
        <v>7000</v>
      </c>
      <c r="BD49" s="1047"/>
      <c r="BE49" s="1047"/>
      <c r="BF49" s="1047"/>
      <c r="BG49" s="1047"/>
      <c r="BH49" s="1047"/>
      <c r="BI49" s="1047"/>
      <c r="BJ49" s="1047"/>
      <c r="BK49" s="1047"/>
      <c r="BL49" s="1047"/>
      <c r="BM49" s="1048"/>
      <c r="BN49" s="203">
        <f t="shared" si="2"/>
        <v>42000</v>
      </c>
    </row>
    <row r="50" spans="1:66" s="159" customFormat="1" ht="14.25" customHeight="1">
      <c r="A50" s="592">
        <v>34</v>
      </c>
      <c r="B50" s="593"/>
      <c r="C50" s="593"/>
      <c r="D50" s="594"/>
      <c r="E50" s="790" t="s">
        <v>959</v>
      </c>
      <c r="F50" s="791"/>
      <c r="G50" s="791"/>
      <c r="H50" s="791"/>
      <c r="I50" s="791"/>
      <c r="J50" s="791"/>
      <c r="K50" s="791"/>
      <c r="L50" s="791"/>
      <c r="M50" s="791"/>
      <c r="N50" s="791"/>
      <c r="O50" s="791"/>
      <c r="P50" s="791"/>
      <c r="Q50" s="791"/>
      <c r="R50" s="791"/>
      <c r="S50" s="791"/>
      <c r="T50" s="791"/>
      <c r="U50" s="791"/>
      <c r="V50" s="791"/>
      <c r="W50" s="791"/>
      <c r="X50" s="791"/>
      <c r="Y50" s="791"/>
      <c r="Z50" s="791"/>
      <c r="AA50" s="791"/>
      <c r="AB50" s="791"/>
      <c r="AC50" s="791"/>
      <c r="AD50" s="791"/>
      <c r="AE50" s="791"/>
      <c r="AF50" s="791"/>
      <c r="AG50" s="791"/>
      <c r="AH50" s="791"/>
      <c r="AI50" s="791"/>
      <c r="AJ50" s="791"/>
      <c r="AK50" s="791"/>
      <c r="AL50" s="791"/>
      <c r="AM50" s="791"/>
      <c r="AN50" s="791"/>
      <c r="AO50" s="791"/>
      <c r="AP50" s="791"/>
      <c r="AQ50" s="791"/>
      <c r="AR50" s="792"/>
      <c r="AS50" s="887">
        <v>200</v>
      </c>
      <c r="AT50" s="888"/>
      <c r="AU50" s="888"/>
      <c r="AV50" s="888"/>
      <c r="AW50" s="888"/>
      <c r="AX50" s="888"/>
      <c r="AY50" s="888"/>
      <c r="AZ50" s="888"/>
      <c r="BA50" s="888"/>
      <c r="BB50" s="889"/>
      <c r="BC50" s="1046">
        <v>50</v>
      </c>
      <c r="BD50" s="1047"/>
      <c r="BE50" s="1047"/>
      <c r="BF50" s="1047"/>
      <c r="BG50" s="1047"/>
      <c r="BH50" s="1047"/>
      <c r="BI50" s="1047"/>
      <c r="BJ50" s="1047"/>
      <c r="BK50" s="1047"/>
      <c r="BL50" s="1047"/>
      <c r="BM50" s="1048"/>
      <c r="BN50" s="203">
        <f t="shared" si="2"/>
        <v>10000</v>
      </c>
    </row>
    <row r="51" spans="1:66" s="159" customFormat="1" ht="14.25" customHeight="1">
      <c r="A51" s="592">
        <v>35</v>
      </c>
      <c r="B51" s="593"/>
      <c r="C51" s="593"/>
      <c r="D51" s="594"/>
      <c r="E51" s="790" t="s">
        <v>960</v>
      </c>
      <c r="F51" s="791"/>
      <c r="G51" s="791"/>
      <c r="H51" s="791"/>
      <c r="I51" s="791"/>
      <c r="J51" s="791"/>
      <c r="K51" s="791"/>
      <c r="L51" s="791"/>
      <c r="M51" s="791"/>
      <c r="N51" s="791"/>
      <c r="O51" s="791"/>
      <c r="P51" s="791"/>
      <c r="Q51" s="791"/>
      <c r="R51" s="791"/>
      <c r="S51" s="791"/>
      <c r="T51" s="791"/>
      <c r="U51" s="791"/>
      <c r="V51" s="791"/>
      <c r="W51" s="791"/>
      <c r="X51" s="791"/>
      <c r="Y51" s="791"/>
      <c r="Z51" s="791"/>
      <c r="AA51" s="791"/>
      <c r="AB51" s="791"/>
      <c r="AC51" s="791"/>
      <c r="AD51" s="791"/>
      <c r="AE51" s="791"/>
      <c r="AF51" s="791"/>
      <c r="AG51" s="791"/>
      <c r="AH51" s="791"/>
      <c r="AI51" s="791"/>
      <c r="AJ51" s="791"/>
      <c r="AK51" s="791"/>
      <c r="AL51" s="791"/>
      <c r="AM51" s="791"/>
      <c r="AN51" s="791"/>
      <c r="AO51" s="791"/>
      <c r="AP51" s="791"/>
      <c r="AQ51" s="791"/>
      <c r="AR51" s="792"/>
      <c r="AS51" s="887">
        <v>20</v>
      </c>
      <c r="AT51" s="888"/>
      <c r="AU51" s="888"/>
      <c r="AV51" s="888"/>
      <c r="AW51" s="888"/>
      <c r="AX51" s="888"/>
      <c r="AY51" s="888"/>
      <c r="AZ51" s="888"/>
      <c r="BA51" s="888"/>
      <c r="BB51" s="889"/>
      <c r="BC51" s="1046">
        <v>120</v>
      </c>
      <c r="BD51" s="1047"/>
      <c r="BE51" s="1047"/>
      <c r="BF51" s="1047"/>
      <c r="BG51" s="1047"/>
      <c r="BH51" s="1047"/>
      <c r="BI51" s="1047"/>
      <c r="BJ51" s="1047"/>
      <c r="BK51" s="1047"/>
      <c r="BL51" s="1047"/>
      <c r="BM51" s="1048"/>
      <c r="BN51" s="203">
        <f t="shared" si="2"/>
        <v>2400</v>
      </c>
    </row>
    <row r="52" spans="1:66" s="159" customFormat="1" ht="14.25" customHeight="1">
      <c r="A52" s="592">
        <v>36</v>
      </c>
      <c r="B52" s="593"/>
      <c r="C52" s="593"/>
      <c r="D52" s="594"/>
      <c r="E52" s="790" t="s">
        <v>961</v>
      </c>
      <c r="F52" s="791"/>
      <c r="G52" s="791"/>
      <c r="H52" s="791"/>
      <c r="I52" s="791"/>
      <c r="J52" s="791"/>
      <c r="K52" s="791"/>
      <c r="L52" s="791"/>
      <c r="M52" s="791"/>
      <c r="N52" s="791"/>
      <c r="O52" s="791"/>
      <c r="P52" s="791"/>
      <c r="Q52" s="791"/>
      <c r="R52" s="791"/>
      <c r="S52" s="791"/>
      <c r="T52" s="791"/>
      <c r="U52" s="791"/>
      <c r="V52" s="791"/>
      <c r="W52" s="791"/>
      <c r="X52" s="791"/>
      <c r="Y52" s="791"/>
      <c r="Z52" s="791"/>
      <c r="AA52" s="791"/>
      <c r="AB52" s="791"/>
      <c r="AC52" s="791"/>
      <c r="AD52" s="791"/>
      <c r="AE52" s="791"/>
      <c r="AF52" s="791"/>
      <c r="AG52" s="791"/>
      <c r="AH52" s="791"/>
      <c r="AI52" s="791"/>
      <c r="AJ52" s="791"/>
      <c r="AK52" s="791"/>
      <c r="AL52" s="791"/>
      <c r="AM52" s="791"/>
      <c r="AN52" s="791"/>
      <c r="AO52" s="791"/>
      <c r="AP52" s="791"/>
      <c r="AQ52" s="791"/>
      <c r="AR52" s="792"/>
      <c r="AS52" s="887">
        <v>20</v>
      </c>
      <c r="AT52" s="888"/>
      <c r="AU52" s="888"/>
      <c r="AV52" s="888"/>
      <c r="AW52" s="888"/>
      <c r="AX52" s="888"/>
      <c r="AY52" s="888"/>
      <c r="AZ52" s="888"/>
      <c r="BA52" s="888"/>
      <c r="BB52" s="889"/>
      <c r="BC52" s="1046">
        <v>80</v>
      </c>
      <c r="BD52" s="1047"/>
      <c r="BE52" s="1047"/>
      <c r="BF52" s="1047"/>
      <c r="BG52" s="1047"/>
      <c r="BH52" s="1047"/>
      <c r="BI52" s="1047"/>
      <c r="BJ52" s="1047"/>
      <c r="BK52" s="1047"/>
      <c r="BL52" s="1047"/>
      <c r="BM52" s="1048"/>
      <c r="BN52" s="203">
        <f t="shared" si="2"/>
        <v>1600</v>
      </c>
    </row>
    <row r="53" spans="1:66" s="159" customFormat="1" ht="14.25" customHeight="1">
      <c r="A53" s="592">
        <v>37</v>
      </c>
      <c r="B53" s="593"/>
      <c r="C53" s="593"/>
      <c r="D53" s="594"/>
      <c r="E53" s="790" t="s">
        <v>964</v>
      </c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791"/>
      <c r="AJ53" s="791"/>
      <c r="AK53" s="791"/>
      <c r="AL53" s="791"/>
      <c r="AM53" s="791"/>
      <c r="AN53" s="791"/>
      <c r="AO53" s="791"/>
      <c r="AP53" s="791"/>
      <c r="AQ53" s="791"/>
      <c r="AR53" s="792"/>
      <c r="AS53" s="887">
        <v>20</v>
      </c>
      <c r="AT53" s="888"/>
      <c r="AU53" s="888"/>
      <c r="AV53" s="888"/>
      <c r="AW53" s="888"/>
      <c r="AX53" s="888"/>
      <c r="AY53" s="888"/>
      <c r="AZ53" s="888"/>
      <c r="BA53" s="888"/>
      <c r="BB53" s="889"/>
      <c r="BC53" s="1046">
        <v>150</v>
      </c>
      <c r="BD53" s="1047"/>
      <c r="BE53" s="1047"/>
      <c r="BF53" s="1047"/>
      <c r="BG53" s="1047"/>
      <c r="BH53" s="1047"/>
      <c r="BI53" s="1047"/>
      <c r="BJ53" s="1047"/>
      <c r="BK53" s="1047"/>
      <c r="BL53" s="1047"/>
      <c r="BM53" s="1048"/>
      <c r="BN53" s="203">
        <f t="shared" si="2"/>
        <v>3000</v>
      </c>
    </row>
    <row r="54" spans="1:66" s="60" customFormat="1" ht="15.75">
      <c r="A54" s="606"/>
      <c r="B54" s="545"/>
      <c r="C54" s="545"/>
      <c r="D54" s="607"/>
      <c r="E54" s="601" t="s">
        <v>381</v>
      </c>
      <c r="F54" s="562"/>
      <c r="G54" s="562"/>
      <c r="H54" s="562"/>
      <c r="I54" s="562"/>
      <c r="J54" s="562"/>
      <c r="K54" s="562"/>
      <c r="L54" s="562"/>
      <c r="M54" s="562"/>
      <c r="N54" s="562"/>
      <c r="O54" s="562"/>
      <c r="P54" s="562"/>
      <c r="Q54" s="562"/>
      <c r="R54" s="562"/>
      <c r="S54" s="562"/>
      <c r="T54" s="562"/>
      <c r="U54" s="562"/>
      <c r="V54" s="562"/>
      <c r="W54" s="562"/>
      <c r="X54" s="562"/>
      <c r="Y54" s="562"/>
      <c r="Z54" s="562"/>
      <c r="AA54" s="562"/>
      <c r="AB54" s="562"/>
      <c r="AC54" s="562"/>
      <c r="AD54" s="562"/>
      <c r="AE54" s="562"/>
      <c r="AF54" s="562"/>
      <c r="AG54" s="562"/>
      <c r="AH54" s="562"/>
      <c r="AI54" s="562"/>
      <c r="AJ54" s="562"/>
      <c r="AK54" s="562"/>
      <c r="AL54" s="562"/>
      <c r="AM54" s="562"/>
      <c r="AN54" s="562"/>
      <c r="AO54" s="562"/>
      <c r="AP54" s="562"/>
      <c r="AQ54" s="562"/>
      <c r="AR54" s="602"/>
      <c r="AS54" s="606"/>
      <c r="AT54" s="545"/>
      <c r="AU54" s="545"/>
      <c r="AV54" s="545"/>
      <c r="AW54" s="545"/>
      <c r="AX54" s="545"/>
      <c r="AY54" s="545"/>
      <c r="AZ54" s="545"/>
      <c r="BA54" s="545"/>
      <c r="BB54" s="607"/>
      <c r="BC54" s="817"/>
      <c r="BD54" s="896"/>
      <c r="BE54" s="896"/>
      <c r="BF54" s="896"/>
      <c r="BG54" s="896"/>
      <c r="BH54" s="896"/>
      <c r="BI54" s="896"/>
      <c r="BJ54" s="896"/>
      <c r="BK54" s="896"/>
      <c r="BL54" s="896"/>
      <c r="BM54" s="818"/>
      <c r="BN54" s="105">
        <f>SUM(BN55:BN82)</f>
        <v>704062</v>
      </c>
    </row>
    <row r="55" spans="1:66" s="60" customFormat="1" ht="15.75">
      <c r="A55" s="592">
        <v>38</v>
      </c>
      <c r="B55" s="593"/>
      <c r="C55" s="593"/>
      <c r="D55" s="594"/>
      <c r="E55" s="790" t="s">
        <v>416</v>
      </c>
      <c r="F55" s="791"/>
      <c r="G55" s="791"/>
      <c r="H55" s="791"/>
      <c r="I55" s="791"/>
      <c r="J55" s="791"/>
      <c r="K55" s="791"/>
      <c r="L55" s="791"/>
      <c r="M55" s="791"/>
      <c r="N55" s="791"/>
      <c r="O55" s="791"/>
      <c r="P55" s="791"/>
      <c r="Q55" s="791"/>
      <c r="R55" s="791"/>
      <c r="S55" s="791"/>
      <c r="T55" s="791"/>
      <c r="U55" s="791"/>
      <c r="V55" s="791"/>
      <c r="W55" s="791"/>
      <c r="X55" s="791"/>
      <c r="Y55" s="791"/>
      <c r="Z55" s="791"/>
      <c r="AA55" s="791"/>
      <c r="AB55" s="791"/>
      <c r="AC55" s="791"/>
      <c r="AD55" s="791"/>
      <c r="AE55" s="791"/>
      <c r="AF55" s="791"/>
      <c r="AG55" s="791"/>
      <c r="AH55" s="791"/>
      <c r="AI55" s="791"/>
      <c r="AJ55" s="791"/>
      <c r="AK55" s="791"/>
      <c r="AL55" s="791"/>
      <c r="AM55" s="791"/>
      <c r="AN55" s="791"/>
      <c r="AO55" s="791"/>
      <c r="AP55" s="791"/>
      <c r="AQ55" s="791"/>
      <c r="AR55" s="792"/>
      <c r="AS55" s="887">
        <v>432</v>
      </c>
      <c r="AT55" s="888"/>
      <c r="AU55" s="888"/>
      <c r="AV55" s="888"/>
      <c r="AW55" s="888"/>
      <c r="AX55" s="888"/>
      <c r="AY55" s="888"/>
      <c r="AZ55" s="888"/>
      <c r="BA55" s="888"/>
      <c r="BB55" s="889"/>
      <c r="BC55" s="1046">
        <v>34</v>
      </c>
      <c r="BD55" s="1047"/>
      <c r="BE55" s="1047"/>
      <c r="BF55" s="1047"/>
      <c r="BG55" s="1047"/>
      <c r="BH55" s="1047"/>
      <c r="BI55" s="1047"/>
      <c r="BJ55" s="1047"/>
      <c r="BK55" s="1047"/>
      <c r="BL55" s="1047"/>
      <c r="BM55" s="1048"/>
      <c r="BN55" s="203">
        <f>AS55*BC55</f>
        <v>14688</v>
      </c>
    </row>
    <row r="56" spans="1:66" s="60" customFormat="1" ht="15.75">
      <c r="A56" s="592">
        <v>39</v>
      </c>
      <c r="B56" s="593"/>
      <c r="C56" s="593"/>
      <c r="D56" s="594"/>
      <c r="E56" s="790" t="s">
        <v>417</v>
      </c>
      <c r="F56" s="791"/>
      <c r="G56" s="791"/>
      <c r="H56" s="791"/>
      <c r="I56" s="791"/>
      <c r="J56" s="791"/>
      <c r="K56" s="791"/>
      <c r="L56" s="791"/>
      <c r="M56" s="791"/>
      <c r="N56" s="791"/>
      <c r="O56" s="791"/>
      <c r="P56" s="791"/>
      <c r="Q56" s="791"/>
      <c r="R56" s="791"/>
      <c r="S56" s="791"/>
      <c r="T56" s="791"/>
      <c r="U56" s="791"/>
      <c r="V56" s="791"/>
      <c r="W56" s="791"/>
      <c r="X56" s="791"/>
      <c r="Y56" s="791"/>
      <c r="Z56" s="791"/>
      <c r="AA56" s="791"/>
      <c r="AB56" s="791"/>
      <c r="AC56" s="791"/>
      <c r="AD56" s="791"/>
      <c r="AE56" s="791"/>
      <c r="AF56" s="791"/>
      <c r="AG56" s="791"/>
      <c r="AH56" s="791"/>
      <c r="AI56" s="791"/>
      <c r="AJ56" s="791"/>
      <c r="AK56" s="791"/>
      <c r="AL56" s="791"/>
      <c r="AM56" s="791"/>
      <c r="AN56" s="791"/>
      <c r="AO56" s="791"/>
      <c r="AP56" s="791"/>
      <c r="AQ56" s="791"/>
      <c r="AR56" s="792"/>
      <c r="AS56" s="887">
        <v>432</v>
      </c>
      <c r="AT56" s="888"/>
      <c r="AU56" s="888"/>
      <c r="AV56" s="888"/>
      <c r="AW56" s="888"/>
      <c r="AX56" s="888"/>
      <c r="AY56" s="888"/>
      <c r="AZ56" s="888"/>
      <c r="BA56" s="888"/>
      <c r="BB56" s="889"/>
      <c r="BC56" s="1046">
        <v>34</v>
      </c>
      <c r="BD56" s="1047"/>
      <c r="BE56" s="1047"/>
      <c r="BF56" s="1047"/>
      <c r="BG56" s="1047"/>
      <c r="BH56" s="1047"/>
      <c r="BI56" s="1047"/>
      <c r="BJ56" s="1047"/>
      <c r="BK56" s="1047"/>
      <c r="BL56" s="1047"/>
      <c r="BM56" s="1048"/>
      <c r="BN56" s="203">
        <f aca="true" t="shared" si="3" ref="BN56:BN72">AS56*BC56</f>
        <v>14688</v>
      </c>
    </row>
    <row r="57" spans="1:66" s="60" customFormat="1" ht="15.75">
      <c r="A57" s="592">
        <v>40</v>
      </c>
      <c r="B57" s="593"/>
      <c r="C57" s="593"/>
      <c r="D57" s="594"/>
      <c r="E57" s="790" t="s">
        <v>418</v>
      </c>
      <c r="F57" s="791"/>
      <c r="G57" s="791"/>
      <c r="H57" s="791"/>
      <c r="I57" s="791"/>
      <c r="J57" s="791"/>
      <c r="K57" s="791"/>
      <c r="L57" s="791"/>
      <c r="M57" s="791"/>
      <c r="N57" s="791"/>
      <c r="O57" s="791"/>
      <c r="P57" s="791"/>
      <c r="Q57" s="791"/>
      <c r="R57" s="791"/>
      <c r="S57" s="791"/>
      <c r="T57" s="791"/>
      <c r="U57" s="791"/>
      <c r="V57" s="791"/>
      <c r="W57" s="791"/>
      <c r="X57" s="791"/>
      <c r="Y57" s="791"/>
      <c r="Z57" s="791"/>
      <c r="AA57" s="791"/>
      <c r="AB57" s="791"/>
      <c r="AC57" s="791"/>
      <c r="AD57" s="791"/>
      <c r="AE57" s="791"/>
      <c r="AF57" s="791"/>
      <c r="AG57" s="791"/>
      <c r="AH57" s="791"/>
      <c r="AI57" s="791"/>
      <c r="AJ57" s="791"/>
      <c r="AK57" s="791"/>
      <c r="AL57" s="791"/>
      <c r="AM57" s="791"/>
      <c r="AN57" s="791"/>
      <c r="AO57" s="791"/>
      <c r="AP57" s="791"/>
      <c r="AQ57" s="791"/>
      <c r="AR57" s="792"/>
      <c r="AS57" s="887">
        <v>108</v>
      </c>
      <c r="AT57" s="888"/>
      <c r="AU57" s="888"/>
      <c r="AV57" s="888"/>
      <c r="AW57" s="888"/>
      <c r="AX57" s="888"/>
      <c r="AY57" s="888"/>
      <c r="AZ57" s="888"/>
      <c r="BA57" s="888"/>
      <c r="BB57" s="889"/>
      <c r="BC57" s="1046">
        <v>149</v>
      </c>
      <c r="BD57" s="1047"/>
      <c r="BE57" s="1047"/>
      <c r="BF57" s="1047"/>
      <c r="BG57" s="1047"/>
      <c r="BH57" s="1047"/>
      <c r="BI57" s="1047"/>
      <c r="BJ57" s="1047"/>
      <c r="BK57" s="1047"/>
      <c r="BL57" s="1047"/>
      <c r="BM57" s="1048"/>
      <c r="BN57" s="203">
        <f t="shared" si="3"/>
        <v>16092</v>
      </c>
    </row>
    <row r="58" spans="1:66" s="60" customFormat="1" ht="15.75">
      <c r="A58" s="592">
        <v>41</v>
      </c>
      <c r="B58" s="593"/>
      <c r="C58" s="593"/>
      <c r="D58" s="594"/>
      <c r="E58" s="790" t="s">
        <v>419</v>
      </c>
      <c r="F58" s="791"/>
      <c r="G58" s="791"/>
      <c r="H58" s="791"/>
      <c r="I58" s="791"/>
      <c r="J58" s="791"/>
      <c r="K58" s="791"/>
      <c r="L58" s="791"/>
      <c r="M58" s="791"/>
      <c r="N58" s="791"/>
      <c r="O58" s="791"/>
      <c r="P58" s="791"/>
      <c r="Q58" s="791"/>
      <c r="R58" s="791"/>
      <c r="S58" s="791"/>
      <c r="T58" s="791"/>
      <c r="U58" s="791"/>
      <c r="V58" s="791"/>
      <c r="W58" s="791"/>
      <c r="X58" s="791"/>
      <c r="Y58" s="791"/>
      <c r="Z58" s="791"/>
      <c r="AA58" s="791"/>
      <c r="AB58" s="791"/>
      <c r="AC58" s="791"/>
      <c r="AD58" s="791"/>
      <c r="AE58" s="791"/>
      <c r="AF58" s="791"/>
      <c r="AG58" s="791"/>
      <c r="AH58" s="791"/>
      <c r="AI58" s="791"/>
      <c r="AJ58" s="791"/>
      <c r="AK58" s="791"/>
      <c r="AL58" s="791"/>
      <c r="AM58" s="791"/>
      <c r="AN58" s="791"/>
      <c r="AO58" s="791"/>
      <c r="AP58" s="791"/>
      <c r="AQ58" s="791"/>
      <c r="AR58" s="792"/>
      <c r="AS58" s="887">
        <v>216</v>
      </c>
      <c r="AT58" s="888"/>
      <c r="AU58" s="888"/>
      <c r="AV58" s="888"/>
      <c r="AW58" s="888"/>
      <c r="AX58" s="888"/>
      <c r="AY58" s="888"/>
      <c r="AZ58" s="888"/>
      <c r="BA58" s="888"/>
      <c r="BB58" s="889"/>
      <c r="BC58" s="1046">
        <v>94</v>
      </c>
      <c r="BD58" s="1047"/>
      <c r="BE58" s="1047"/>
      <c r="BF58" s="1047"/>
      <c r="BG58" s="1047"/>
      <c r="BH58" s="1047"/>
      <c r="BI58" s="1047"/>
      <c r="BJ58" s="1047"/>
      <c r="BK58" s="1047"/>
      <c r="BL58" s="1047"/>
      <c r="BM58" s="1048"/>
      <c r="BN58" s="203">
        <f t="shared" si="3"/>
        <v>20304</v>
      </c>
    </row>
    <row r="59" spans="1:66" s="60" customFormat="1" ht="15.75">
      <c r="A59" s="592">
        <v>42</v>
      </c>
      <c r="B59" s="593"/>
      <c r="C59" s="593"/>
      <c r="D59" s="594"/>
      <c r="E59" s="790" t="s">
        <v>420</v>
      </c>
      <c r="F59" s="791"/>
      <c r="G59" s="791"/>
      <c r="H59" s="791"/>
      <c r="I59" s="791"/>
      <c r="J59" s="791"/>
      <c r="K59" s="791"/>
      <c r="L59" s="791"/>
      <c r="M59" s="791"/>
      <c r="N59" s="791"/>
      <c r="O59" s="791"/>
      <c r="P59" s="791"/>
      <c r="Q59" s="791"/>
      <c r="R59" s="791"/>
      <c r="S59" s="791"/>
      <c r="T59" s="791"/>
      <c r="U59" s="791"/>
      <c r="V59" s="791"/>
      <c r="W59" s="791"/>
      <c r="X59" s="791"/>
      <c r="Y59" s="791"/>
      <c r="Z59" s="791"/>
      <c r="AA59" s="791"/>
      <c r="AB59" s="791"/>
      <c r="AC59" s="791"/>
      <c r="AD59" s="791"/>
      <c r="AE59" s="791"/>
      <c r="AF59" s="791"/>
      <c r="AG59" s="791"/>
      <c r="AH59" s="791"/>
      <c r="AI59" s="791"/>
      <c r="AJ59" s="791"/>
      <c r="AK59" s="791"/>
      <c r="AL59" s="791"/>
      <c r="AM59" s="791"/>
      <c r="AN59" s="791"/>
      <c r="AO59" s="791"/>
      <c r="AP59" s="791"/>
      <c r="AQ59" s="791"/>
      <c r="AR59" s="792"/>
      <c r="AS59" s="887">
        <v>216</v>
      </c>
      <c r="AT59" s="888"/>
      <c r="AU59" s="888"/>
      <c r="AV59" s="888"/>
      <c r="AW59" s="888"/>
      <c r="AX59" s="888"/>
      <c r="AY59" s="888"/>
      <c r="AZ59" s="888"/>
      <c r="BA59" s="888"/>
      <c r="BB59" s="889"/>
      <c r="BC59" s="1046">
        <v>149</v>
      </c>
      <c r="BD59" s="1047"/>
      <c r="BE59" s="1047"/>
      <c r="BF59" s="1047"/>
      <c r="BG59" s="1047"/>
      <c r="BH59" s="1047"/>
      <c r="BI59" s="1047"/>
      <c r="BJ59" s="1047"/>
      <c r="BK59" s="1047"/>
      <c r="BL59" s="1047"/>
      <c r="BM59" s="1048"/>
      <c r="BN59" s="203">
        <f t="shared" si="3"/>
        <v>32184</v>
      </c>
    </row>
    <row r="60" spans="1:66" s="60" customFormat="1" ht="15.75">
      <c r="A60" s="592">
        <v>43</v>
      </c>
      <c r="B60" s="593"/>
      <c r="C60" s="593"/>
      <c r="D60" s="594"/>
      <c r="E60" s="790" t="s">
        <v>421</v>
      </c>
      <c r="F60" s="791"/>
      <c r="G60" s="791"/>
      <c r="H60" s="791"/>
      <c r="I60" s="791"/>
      <c r="J60" s="791"/>
      <c r="K60" s="791"/>
      <c r="L60" s="791"/>
      <c r="M60" s="791"/>
      <c r="N60" s="791"/>
      <c r="O60" s="791"/>
      <c r="P60" s="791"/>
      <c r="Q60" s="791"/>
      <c r="R60" s="791"/>
      <c r="S60" s="791"/>
      <c r="T60" s="791"/>
      <c r="U60" s="791"/>
      <c r="V60" s="791"/>
      <c r="W60" s="791"/>
      <c r="X60" s="791"/>
      <c r="Y60" s="791"/>
      <c r="Z60" s="791"/>
      <c r="AA60" s="791"/>
      <c r="AB60" s="791"/>
      <c r="AC60" s="791"/>
      <c r="AD60" s="791"/>
      <c r="AE60" s="791"/>
      <c r="AF60" s="791"/>
      <c r="AG60" s="791"/>
      <c r="AH60" s="791"/>
      <c r="AI60" s="791"/>
      <c r="AJ60" s="791"/>
      <c r="AK60" s="791"/>
      <c r="AL60" s="791"/>
      <c r="AM60" s="791"/>
      <c r="AN60" s="791"/>
      <c r="AO60" s="791"/>
      <c r="AP60" s="791"/>
      <c r="AQ60" s="791"/>
      <c r="AR60" s="792"/>
      <c r="AS60" s="887">
        <v>108</v>
      </c>
      <c r="AT60" s="888"/>
      <c r="AU60" s="888"/>
      <c r="AV60" s="888"/>
      <c r="AW60" s="888"/>
      <c r="AX60" s="888"/>
      <c r="AY60" s="888"/>
      <c r="AZ60" s="888"/>
      <c r="BA60" s="888"/>
      <c r="BB60" s="889"/>
      <c r="BC60" s="1046">
        <v>279</v>
      </c>
      <c r="BD60" s="1047"/>
      <c r="BE60" s="1047"/>
      <c r="BF60" s="1047"/>
      <c r="BG60" s="1047"/>
      <c r="BH60" s="1047"/>
      <c r="BI60" s="1047"/>
      <c r="BJ60" s="1047"/>
      <c r="BK60" s="1047"/>
      <c r="BL60" s="1047"/>
      <c r="BM60" s="1048"/>
      <c r="BN60" s="203">
        <f t="shared" si="3"/>
        <v>30132</v>
      </c>
    </row>
    <row r="61" spans="1:66" s="60" customFormat="1" ht="15.75">
      <c r="A61" s="592">
        <v>44</v>
      </c>
      <c r="B61" s="593"/>
      <c r="C61" s="593"/>
      <c r="D61" s="594"/>
      <c r="E61" s="790" t="s">
        <v>422</v>
      </c>
      <c r="F61" s="791"/>
      <c r="G61" s="791"/>
      <c r="H61" s="791"/>
      <c r="I61" s="791"/>
      <c r="J61" s="791"/>
      <c r="K61" s="791"/>
      <c r="L61" s="791"/>
      <c r="M61" s="791"/>
      <c r="N61" s="791"/>
      <c r="O61" s="791"/>
      <c r="P61" s="791"/>
      <c r="Q61" s="791"/>
      <c r="R61" s="791"/>
      <c r="S61" s="791"/>
      <c r="T61" s="791"/>
      <c r="U61" s="791"/>
      <c r="V61" s="791"/>
      <c r="W61" s="791"/>
      <c r="X61" s="791"/>
      <c r="Y61" s="791"/>
      <c r="Z61" s="791"/>
      <c r="AA61" s="791"/>
      <c r="AB61" s="791"/>
      <c r="AC61" s="791"/>
      <c r="AD61" s="791"/>
      <c r="AE61" s="791"/>
      <c r="AF61" s="791"/>
      <c r="AG61" s="791"/>
      <c r="AH61" s="791"/>
      <c r="AI61" s="791"/>
      <c r="AJ61" s="791"/>
      <c r="AK61" s="791"/>
      <c r="AL61" s="791"/>
      <c r="AM61" s="791"/>
      <c r="AN61" s="791"/>
      <c r="AO61" s="791"/>
      <c r="AP61" s="791"/>
      <c r="AQ61" s="791"/>
      <c r="AR61" s="792"/>
      <c r="AS61" s="887">
        <v>108</v>
      </c>
      <c r="AT61" s="888"/>
      <c r="AU61" s="888"/>
      <c r="AV61" s="888"/>
      <c r="AW61" s="888"/>
      <c r="AX61" s="888"/>
      <c r="AY61" s="888"/>
      <c r="AZ61" s="888"/>
      <c r="BA61" s="888"/>
      <c r="BB61" s="889"/>
      <c r="BC61" s="1046">
        <v>434</v>
      </c>
      <c r="BD61" s="1047"/>
      <c r="BE61" s="1047"/>
      <c r="BF61" s="1047"/>
      <c r="BG61" s="1047"/>
      <c r="BH61" s="1047"/>
      <c r="BI61" s="1047"/>
      <c r="BJ61" s="1047"/>
      <c r="BK61" s="1047"/>
      <c r="BL61" s="1047"/>
      <c r="BM61" s="1048"/>
      <c r="BN61" s="203">
        <f t="shared" si="3"/>
        <v>46872</v>
      </c>
    </row>
    <row r="62" spans="1:66" s="60" customFormat="1" ht="15.75">
      <c r="A62" s="592">
        <v>45</v>
      </c>
      <c r="B62" s="593"/>
      <c r="C62" s="593"/>
      <c r="D62" s="594"/>
      <c r="E62" s="790" t="s">
        <v>885</v>
      </c>
      <c r="F62" s="791"/>
      <c r="G62" s="791"/>
      <c r="H62" s="791"/>
      <c r="I62" s="791"/>
      <c r="J62" s="791"/>
      <c r="K62" s="791"/>
      <c r="L62" s="791"/>
      <c r="M62" s="791"/>
      <c r="N62" s="791"/>
      <c r="O62" s="791"/>
      <c r="P62" s="791"/>
      <c r="Q62" s="791"/>
      <c r="R62" s="791"/>
      <c r="S62" s="791"/>
      <c r="T62" s="791"/>
      <c r="U62" s="791"/>
      <c r="V62" s="791"/>
      <c r="W62" s="791"/>
      <c r="X62" s="791"/>
      <c r="Y62" s="791"/>
      <c r="Z62" s="791"/>
      <c r="AA62" s="791"/>
      <c r="AB62" s="791"/>
      <c r="AC62" s="791"/>
      <c r="AD62" s="791"/>
      <c r="AE62" s="791"/>
      <c r="AF62" s="791"/>
      <c r="AG62" s="791"/>
      <c r="AH62" s="791"/>
      <c r="AI62" s="791"/>
      <c r="AJ62" s="791"/>
      <c r="AK62" s="791"/>
      <c r="AL62" s="791"/>
      <c r="AM62" s="791"/>
      <c r="AN62" s="791"/>
      <c r="AO62" s="791"/>
      <c r="AP62" s="791"/>
      <c r="AQ62" s="791"/>
      <c r="AR62" s="792"/>
      <c r="AS62" s="887">
        <v>216</v>
      </c>
      <c r="AT62" s="888"/>
      <c r="AU62" s="888"/>
      <c r="AV62" s="888"/>
      <c r="AW62" s="888"/>
      <c r="AX62" s="888"/>
      <c r="AY62" s="888"/>
      <c r="AZ62" s="888"/>
      <c r="BA62" s="888"/>
      <c r="BB62" s="889"/>
      <c r="BC62" s="1046">
        <v>84</v>
      </c>
      <c r="BD62" s="1047"/>
      <c r="BE62" s="1047"/>
      <c r="BF62" s="1047"/>
      <c r="BG62" s="1047"/>
      <c r="BH62" s="1047"/>
      <c r="BI62" s="1047"/>
      <c r="BJ62" s="1047"/>
      <c r="BK62" s="1047"/>
      <c r="BL62" s="1047"/>
      <c r="BM62" s="1048"/>
      <c r="BN62" s="203">
        <f>AS62*BC62</f>
        <v>18144</v>
      </c>
    </row>
    <row r="63" spans="1:66" s="60" customFormat="1" ht="15.75">
      <c r="A63" s="592">
        <v>46</v>
      </c>
      <c r="B63" s="593"/>
      <c r="C63" s="593"/>
      <c r="D63" s="594"/>
      <c r="E63" s="912" t="s">
        <v>886</v>
      </c>
      <c r="F63" s="913"/>
      <c r="G63" s="913"/>
      <c r="H63" s="913"/>
      <c r="I63" s="913"/>
      <c r="J63" s="913"/>
      <c r="K63" s="913"/>
      <c r="L63" s="913"/>
      <c r="M63" s="913"/>
      <c r="N63" s="913"/>
      <c r="O63" s="913"/>
      <c r="P63" s="913"/>
      <c r="Q63" s="913"/>
      <c r="R63" s="913"/>
      <c r="S63" s="913"/>
      <c r="T63" s="913"/>
      <c r="U63" s="913"/>
      <c r="V63" s="913"/>
      <c r="W63" s="913"/>
      <c r="X63" s="913"/>
      <c r="Y63" s="913"/>
      <c r="Z63" s="913"/>
      <c r="AA63" s="913"/>
      <c r="AB63" s="913"/>
      <c r="AC63" s="913"/>
      <c r="AD63" s="913"/>
      <c r="AE63" s="913"/>
      <c r="AF63" s="913"/>
      <c r="AG63" s="913"/>
      <c r="AH63" s="913"/>
      <c r="AI63" s="913"/>
      <c r="AJ63" s="913"/>
      <c r="AK63" s="913"/>
      <c r="AL63" s="913"/>
      <c r="AM63" s="913"/>
      <c r="AN63" s="913"/>
      <c r="AO63" s="913"/>
      <c r="AP63" s="913"/>
      <c r="AQ63" s="913"/>
      <c r="AR63" s="914"/>
      <c r="AS63" s="887">
        <v>216</v>
      </c>
      <c r="AT63" s="888"/>
      <c r="AU63" s="888"/>
      <c r="AV63" s="888"/>
      <c r="AW63" s="888"/>
      <c r="AX63" s="888"/>
      <c r="AY63" s="888"/>
      <c r="AZ63" s="888"/>
      <c r="BA63" s="888"/>
      <c r="BB63" s="889"/>
      <c r="BC63" s="1046">
        <v>129</v>
      </c>
      <c r="BD63" s="1047"/>
      <c r="BE63" s="1047"/>
      <c r="BF63" s="1047"/>
      <c r="BG63" s="1047"/>
      <c r="BH63" s="1047"/>
      <c r="BI63" s="1047"/>
      <c r="BJ63" s="1047"/>
      <c r="BK63" s="1047"/>
      <c r="BL63" s="1047"/>
      <c r="BM63" s="1048"/>
      <c r="BN63" s="203">
        <f t="shared" si="3"/>
        <v>27864</v>
      </c>
    </row>
    <row r="64" spans="1:66" s="60" customFormat="1" ht="15.75">
      <c r="A64" s="592">
        <v>47</v>
      </c>
      <c r="B64" s="593"/>
      <c r="C64" s="593"/>
      <c r="D64" s="594"/>
      <c r="E64" s="912" t="s">
        <v>887</v>
      </c>
      <c r="F64" s="913"/>
      <c r="G64" s="913"/>
      <c r="H64" s="913"/>
      <c r="I64" s="913"/>
      <c r="J64" s="913"/>
      <c r="K64" s="913"/>
      <c r="L64" s="913"/>
      <c r="M64" s="913"/>
      <c r="N64" s="913"/>
      <c r="O64" s="913"/>
      <c r="P64" s="913"/>
      <c r="Q64" s="913"/>
      <c r="R64" s="913"/>
      <c r="S64" s="913"/>
      <c r="T64" s="913"/>
      <c r="U64" s="913"/>
      <c r="V64" s="913"/>
      <c r="W64" s="913"/>
      <c r="X64" s="913"/>
      <c r="Y64" s="913"/>
      <c r="Z64" s="913"/>
      <c r="AA64" s="913"/>
      <c r="AB64" s="913"/>
      <c r="AC64" s="913"/>
      <c r="AD64" s="913"/>
      <c r="AE64" s="913"/>
      <c r="AF64" s="913"/>
      <c r="AG64" s="913"/>
      <c r="AH64" s="913"/>
      <c r="AI64" s="913"/>
      <c r="AJ64" s="913"/>
      <c r="AK64" s="913"/>
      <c r="AL64" s="913"/>
      <c r="AM64" s="913"/>
      <c r="AN64" s="913"/>
      <c r="AO64" s="913"/>
      <c r="AP64" s="913"/>
      <c r="AQ64" s="913"/>
      <c r="AR64" s="914"/>
      <c r="AS64" s="887">
        <v>216</v>
      </c>
      <c r="AT64" s="888"/>
      <c r="AU64" s="888"/>
      <c r="AV64" s="888"/>
      <c r="AW64" s="888"/>
      <c r="AX64" s="888"/>
      <c r="AY64" s="888"/>
      <c r="AZ64" s="888"/>
      <c r="BA64" s="888"/>
      <c r="BB64" s="889"/>
      <c r="BC64" s="1046">
        <v>149</v>
      </c>
      <c r="BD64" s="1047"/>
      <c r="BE64" s="1047"/>
      <c r="BF64" s="1047"/>
      <c r="BG64" s="1047"/>
      <c r="BH64" s="1047"/>
      <c r="BI64" s="1047"/>
      <c r="BJ64" s="1047"/>
      <c r="BK64" s="1047"/>
      <c r="BL64" s="1047"/>
      <c r="BM64" s="1048"/>
      <c r="BN64" s="203">
        <f t="shared" si="3"/>
        <v>32184</v>
      </c>
    </row>
    <row r="65" spans="1:66" s="60" customFormat="1" ht="15.75">
      <c r="A65" s="592">
        <v>48</v>
      </c>
      <c r="B65" s="593"/>
      <c r="C65" s="593"/>
      <c r="D65" s="594"/>
      <c r="E65" s="790" t="s">
        <v>390</v>
      </c>
      <c r="F65" s="791"/>
      <c r="G65" s="791"/>
      <c r="H65" s="791"/>
      <c r="I65" s="791"/>
      <c r="J65" s="791"/>
      <c r="K65" s="791"/>
      <c r="L65" s="791"/>
      <c r="M65" s="791"/>
      <c r="N65" s="791"/>
      <c r="O65" s="791"/>
      <c r="P65" s="791"/>
      <c r="Q65" s="791"/>
      <c r="R65" s="791"/>
      <c r="S65" s="791"/>
      <c r="T65" s="791"/>
      <c r="U65" s="791"/>
      <c r="V65" s="791"/>
      <c r="W65" s="791"/>
      <c r="X65" s="791"/>
      <c r="Y65" s="791"/>
      <c r="Z65" s="791"/>
      <c r="AA65" s="791"/>
      <c r="AB65" s="791"/>
      <c r="AC65" s="791"/>
      <c r="AD65" s="791"/>
      <c r="AE65" s="791"/>
      <c r="AF65" s="791"/>
      <c r="AG65" s="791"/>
      <c r="AH65" s="791"/>
      <c r="AI65" s="791"/>
      <c r="AJ65" s="791"/>
      <c r="AK65" s="791"/>
      <c r="AL65" s="791"/>
      <c r="AM65" s="791"/>
      <c r="AN65" s="791"/>
      <c r="AO65" s="791"/>
      <c r="AP65" s="791"/>
      <c r="AQ65" s="791"/>
      <c r="AR65" s="792"/>
      <c r="AS65" s="887"/>
      <c r="AT65" s="888"/>
      <c r="AU65" s="888"/>
      <c r="AV65" s="888"/>
      <c r="AW65" s="888"/>
      <c r="AX65" s="888"/>
      <c r="AY65" s="888"/>
      <c r="AZ65" s="888"/>
      <c r="BA65" s="888"/>
      <c r="BB65" s="889"/>
      <c r="BC65" s="1046"/>
      <c r="BD65" s="1047"/>
      <c r="BE65" s="1047"/>
      <c r="BF65" s="1047"/>
      <c r="BG65" s="1047"/>
      <c r="BH65" s="1047"/>
      <c r="BI65" s="1047"/>
      <c r="BJ65" s="1047"/>
      <c r="BK65" s="1047"/>
      <c r="BL65" s="1047"/>
      <c r="BM65" s="1048"/>
      <c r="BN65" s="203">
        <v>73510</v>
      </c>
    </row>
    <row r="66" spans="1:66" s="60" customFormat="1" ht="15.75">
      <c r="A66" s="592">
        <v>49</v>
      </c>
      <c r="B66" s="593"/>
      <c r="C66" s="593"/>
      <c r="D66" s="594"/>
      <c r="E66" s="790" t="s">
        <v>967</v>
      </c>
      <c r="F66" s="791"/>
      <c r="G66" s="791"/>
      <c r="H66" s="791"/>
      <c r="I66" s="791"/>
      <c r="J66" s="791"/>
      <c r="K66" s="791"/>
      <c r="L66" s="791"/>
      <c r="M66" s="791"/>
      <c r="N66" s="791"/>
      <c r="O66" s="791"/>
      <c r="P66" s="791"/>
      <c r="Q66" s="791"/>
      <c r="R66" s="791"/>
      <c r="S66" s="791"/>
      <c r="T66" s="791"/>
      <c r="U66" s="791"/>
      <c r="V66" s="791"/>
      <c r="W66" s="791"/>
      <c r="X66" s="791"/>
      <c r="Y66" s="791"/>
      <c r="Z66" s="791"/>
      <c r="AA66" s="791"/>
      <c r="AB66" s="791"/>
      <c r="AC66" s="791"/>
      <c r="AD66" s="791"/>
      <c r="AE66" s="791"/>
      <c r="AF66" s="791"/>
      <c r="AG66" s="791"/>
      <c r="AH66" s="791"/>
      <c r="AI66" s="791"/>
      <c r="AJ66" s="791"/>
      <c r="AK66" s="791"/>
      <c r="AL66" s="791"/>
      <c r="AM66" s="791"/>
      <c r="AN66" s="791"/>
      <c r="AO66" s="791"/>
      <c r="AP66" s="791"/>
      <c r="AQ66" s="791"/>
      <c r="AR66" s="792"/>
      <c r="AS66" s="887">
        <v>50</v>
      </c>
      <c r="AT66" s="888"/>
      <c r="AU66" s="888"/>
      <c r="AV66" s="888"/>
      <c r="AW66" s="888"/>
      <c r="AX66" s="888"/>
      <c r="AY66" s="888"/>
      <c r="AZ66" s="888"/>
      <c r="BA66" s="888"/>
      <c r="BB66" s="889"/>
      <c r="BC66" s="1046">
        <v>170</v>
      </c>
      <c r="BD66" s="1047"/>
      <c r="BE66" s="1047"/>
      <c r="BF66" s="1047"/>
      <c r="BG66" s="1047"/>
      <c r="BH66" s="1047"/>
      <c r="BI66" s="1047"/>
      <c r="BJ66" s="1047"/>
      <c r="BK66" s="1047"/>
      <c r="BL66" s="1047"/>
      <c r="BM66" s="1048"/>
      <c r="BN66" s="203">
        <f>AS66*BC66</f>
        <v>8500</v>
      </c>
    </row>
    <row r="67" spans="1:66" s="60" customFormat="1" ht="15.75">
      <c r="A67" s="592">
        <v>50</v>
      </c>
      <c r="B67" s="593"/>
      <c r="C67" s="593"/>
      <c r="D67" s="594"/>
      <c r="E67" s="790" t="s">
        <v>963</v>
      </c>
      <c r="F67" s="791"/>
      <c r="G67" s="791"/>
      <c r="H67" s="791"/>
      <c r="I67" s="791"/>
      <c r="J67" s="791"/>
      <c r="K67" s="791"/>
      <c r="L67" s="791"/>
      <c r="M67" s="791"/>
      <c r="N67" s="791"/>
      <c r="O67" s="791"/>
      <c r="P67" s="791"/>
      <c r="Q67" s="791"/>
      <c r="R67" s="791"/>
      <c r="S67" s="791"/>
      <c r="T67" s="791"/>
      <c r="U67" s="791"/>
      <c r="V67" s="791"/>
      <c r="W67" s="791"/>
      <c r="X67" s="791"/>
      <c r="Y67" s="791"/>
      <c r="Z67" s="791"/>
      <c r="AA67" s="791"/>
      <c r="AB67" s="791"/>
      <c r="AC67" s="791"/>
      <c r="AD67" s="791"/>
      <c r="AE67" s="791"/>
      <c r="AF67" s="791"/>
      <c r="AG67" s="791"/>
      <c r="AH67" s="791"/>
      <c r="AI67" s="791"/>
      <c r="AJ67" s="791"/>
      <c r="AK67" s="791"/>
      <c r="AL67" s="791"/>
      <c r="AM67" s="791"/>
      <c r="AN67" s="791"/>
      <c r="AO67" s="791"/>
      <c r="AP67" s="791"/>
      <c r="AQ67" s="791"/>
      <c r="AR67" s="792"/>
      <c r="AS67" s="887">
        <v>30</v>
      </c>
      <c r="AT67" s="888"/>
      <c r="AU67" s="888"/>
      <c r="AV67" s="888"/>
      <c r="AW67" s="888"/>
      <c r="AX67" s="888"/>
      <c r="AY67" s="888"/>
      <c r="AZ67" s="888"/>
      <c r="BA67" s="888"/>
      <c r="BB67" s="889"/>
      <c r="BC67" s="1046">
        <v>200</v>
      </c>
      <c r="BD67" s="1047"/>
      <c r="BE67" s="1047"/>
      <c r="BF67" s="1047"/>
      <c r="BG67" s="1047"/>
      <c r="BH67" s="1047"/>
      <c r="BI67" s="1047"/>
      <c r="BJ67" s="1047"/>
      <c r="BK67" s="1047"/>
      <c r="BL67" s="1047"/>
      <c r="BM67" s="1048"/>
      <c r="BN67" s="203">
        <f t="shared" si="3"/>
        <v>6000</v>
      </c>
    </row>
    <row r="68" spans="1:66" s="60" customFormat="1" ht="15.75">
      <c r="A68" s="592">
        <v>51</v>
      </c>
      <c r="B68" s="593"/>
      <c r="C68" s="593"/>
      <c r="D68" s="594"/>
      <c r="E68" s="790" t="s">
        <v>937</v>
      </c>
      <c r="F68" s="791"/>
      <c r="G68" s="791"/>
      <c r="H68" s="791"/>
      <c r="I68" s="791"/>
      <c r="J68" s="791"/>
      <c r="K68" s="791"/>
      <c r="L68" s="791"/>
      <c r="M68" s="791"/>
      <c r="N68" s="791"/>
      <c r="O68" s="791"/>
      <c r="P68" s="791"/>
      <c r="Q68" s="791"/>
      <c r="R68" s="791"/>
      <c r="S68" s="791"/>
      <c r="T68" s="791"/>
      <c r="U68" s="791"/>
      <c r="V68" s="791"/>
      <c r="W68" s="791"/>
      <c r="X68" s="791"/>
      <c r="Y68" s="791"/>
      <c r="Z68" s="791"/>
      <c r="AA68" s="791"/>
      <c r="AB68" s="791"/>
      <c r="AC68" s="791"/>
      <c r="AD68" s="791"/>
      <c r="AE68" s="791"/>
      <c r="AF68" s="791"/>
      <c r="AG68" s="791"/>
      <c r="AH68" s="791"/>
      <c r="AI68" s="791"/>
      <c r="AJ68" s="791"/>
      <c r="AK68" s="791"/>
      <c r="AL68" s="791"/>
      <c r="AM68" s="791"/>
      <c r="AN68" s="791"/>
      <c r="AO68" s="791"/>
      <c r="AP68" s="791"/>
      <c r="AQ68" s="791"/>
      <c r="AR68" s="792"/>
      <c r="AS68" s="887">
        <v>30</v>
      </c>
      <c r="AT68" s="888"/>
      <c r="AU68" s="888"/>
      <c r="AV68" s="888"/>
      <c r="AW68" s="888"/>
      <c r="AX68" s="888"/>
      <c r="AY68" s="888"/>
      <c r="AZ68" s="888"/>
      <c r="BA68" s="888"/>
      <c r="BB68" s="889"/>
      <c r="BC68" s="1046">
        <v>180</v>
      </c>
      <c r="BD68" s="1047"/>
      <c r="BE68" s="1047"/>
      <c r="BF68" s="1047"/>
      <c r="BG68" s="1047"/>
      <c r="BH68" s="1047"/>
      <c r="BI68" s="1047"/>
      <c r="BJ68" s="1047"/>
      <c r="BK68" s="1047"/>
      <c r="BL68" s="1047"/>
      <c r="BM68" s="1048"/>
      <c r="BN68" s="203">
        <f t="shared" si="3"/>
        <v>5400</v>
      </c>
    </row>
    <row r="69" spans="1:66" s="60" customFormat="1" ht="15.75">
      <c r="A69" s="592">
        <v>52</v>
      </c>
      <c r="B69" s="593"/>
      <c r="C69" s="593"/>
      <c r="D69" s="594"/>
      <c r="E69" s="790" t="s">
        <v>938</v>
      </c>
      <c r="F69" s="791"/>
      <c r="G69" s="791"/>
      <c r="H69" s="791"/>
      <c r="I69" s="791"/>
      <c r="J69" s="791"/>
      <c r="K69" s="791"/>
      <c r="L69" s="791"/>
      <c r="M69" s="791"/>
      <c r="N69" s="791"/>
      <c r="O69" s="791"/>
      <c r="P69" s="791"/>
      <c r="Q69" s="791"/>
      <c r="R69" s="791"/>
      <c r="S69" s="791"/>
      <c r="T69" s="791"/>
      <c r="U69" s="791"/>
      <c r="V69" s="791"/>
      <c r="W69" s="791"/>
      <c r="X69" s="791"/>
      <c r="Y69" s="791"/>
      <c r="Z69" s="791"/>
      <c r="AA69" s="791"/>
      <c r="AB69" s="791"/>
      <c r="AC69" s="791"/>
      <c r="AD69" s="791"/>
      <c r="AE69" s="791"/>
      <c r="AF69" s="791"/>
      <c r="AG69" s="791"/>
      <c r="AH69" s="791"/>
      <c r="AI69" s="791"/>
      <c r="AJ69" s="791"/>
      <c r="AK69" s="791"/>
      <c r="AL69" s="791"/>
      <c r="AM69" s="791"/>
      <c r="AN69" s="791"/>
      <c r="AO69" s="791"/>
      <c r="AP69" s="791"/>
      <c r="AQ69" s="791"/>
      <c r="AR69" s="792"/>
      <c r="AS69" s="887">
        <v>25</v>
      </c>
      <c r="AT69" s="888"/>
      <c r="AU69" s="888"/>
      <c r="AV69" s="888"/>
      <c r="AW69" s="888"/>
      <c r="AX69" s="888"/>
      <c r="AY69" s="888"/>
      <c r="AZ69" s="888"/>
      <c r="BA69" s="888"/>
      <c r="BB69" s="889"/>
      <c r="BC69" s="1046">
        <v>450</v>
      </c>
      <c r="BD69" s="1047"/>
      <c r="BE69" s="1047"/>
      <c r="BF69" s="1047"/>
      <c r="BG69" s="1047"/>
      <c r="BH69" s="1047"/>
      <c r="BI69" s="1047"/>
      <c r="BJ69" s="1047"/>
      <c r="BK69" s="1047"/>
      <c r="BL69" s="1047"/>
      <c r="BM69" s="1048"/>
      <c r="BN69" s="203">
        <f t="shared" si="3"/>
        <v>11250</v>
      </c>
    </row>
    <row r="70" spans="1:66" s="60" customFormat="1" ht="15.75">
      <c r="A70" s="592">
        <v>53</v>
      </c>
      <c r="B70" s="593"/>
      <c r="C70" s="593"/>
      <c r="D70" s="594"/>
      <c r="E70" s="790" t="s">
        <v>941</v>
      </c>
      <c r="F70" s="791"/>
      <c r="G70" s="791"/>
      <c r="H70" s="791"/>
      <c r="I70" s="791"/>
      <c r="J70" s="791"/>
      <c r="K70" s="791"/>
      <c r="L70" s="791"/>
      <c r="M70" s="791"/>
      <c r="N70" s="791"/>
      <c r="O70" s="791"/>
      <c r="P70" s="791"/>
      <c r="Q70" s="791"/>
      <c r="R70" s="791"/>
      <c r="S70" s="791"/>
      <c r="T70" s="791"/>
      <c r="U70" s="791"/>
      <c r="V70" s="791"/>
      <c r="W70" s="791"/>
      <c r="X70" s="791"/>
      <c r="Y70" s="791"/>
      <c r="Z70" s="791"/>
      <c r="AA70" s="791"/>
      <c r="AB70" s="791"/>
      <c r="AC70" s="791"/>
      <c r="AD70" s="791"/>
      <c r="AE70" s="791"/>
      <c r="AF70" s="791"/>
      <c r="AG70" s="791"/>
      <c r="AH70" s="791"/>
      <c r="AI70" s="791"/>
      <c r="AJ70" s="791"/>
      <c r="AK70" s="791"/>
      <c r="AL70" s="791"/>
      <c r="AM70" s="791"/>
      <c r="AN70" s="791"/>
      <c r="AO70" s="791"/>
      <c r="AP70" s="791"/>
      <c r="AQ70" s="791"/>
      <c r="AR70" s="792"/>
      <c r="AS70" s="887">
        <v>10</v>
      </c>
      <c r="AT70" s="888"/>
      <c r="AU70" s="888"/>
      <c r="AV70" s="888"/>
      <c r="AW70" s="888"/>
      <c r="AX70" s="888"/>
      <c r="AY70" s="888"/>
      <c r="AZ70" s="888"/>
      <c r="BA70" s="888"/>
      <c r="BB70" s="889"/>
      <c r="BC70" s="1046">
        <v>700</v>
      </c>
      <c r="BD70" s="1047"/>
      <c r="BE70" s="1047"/>
      <c r="BF70" s="1047"/>
      <c r="BG70" s="1047"/>
      <c r="BH70" s="1047"/>
      <c r="BI70" s="1047"/>
      <c r="BJ70" s="1047"/>
      <c r="BK70" s="1047"/>
      <c r="BL70" s="1047"/>
      <c r="BM70" s="1048"/>
      <c r="BN70" s="203">
        <f>AS70*BC70</f>
        <v>7000</v>
      </c>
    </row>
    <row r="71" spans="1:66" s="60" customFormat="1" ht="15.75">
      <c r="A71" s="592">
        <v>54</v>
      </c>
      <c r="B71" s="593"/>
      <c r="C71" s="593"/>
      <c r="D71" s="594"/>
      <c r="E71" s="790" t="s">
        <v>939</v>
      </c>
      <c r="F71" s="791"/>
      <c r="G71" s="791"/>
      <c r="H71" s="791"/>
      <c r="I71" s="791"/>
      <c r="J71" s="791"/>
      <c r="K71" s="791"/>
      <c r="L71" s="791"/>
      <c r="M71" s="791"/>
      <c r="N71" s="791"/>
      <c r="O71" s="791"/>
      <c r="P71" s="791"/>
      <c r="Q71" s="791"/>
      <c r="R71" s="791"/>
      <c r="S71" s="791"/>
      <c r="T71" s="791"/>
      <c r="U71" s="791"/>
      <c r="V71" s="791"/>
      <c r="W71" s="791"/>
      <c r="X71" s="791"/>
      <c r="Y71" s="791"/>
      <c r="Z71" s="791"/>
      <c r="AA71" s="791"/>
      <c r="AB71" s="791"/>
      <c r="AC71" s="791"/>
      <c r="AD71" s="791"/>
      <c r="AE71" s="791"/>
      <c r="AF71" s="791"/>
      <c r="AG71" s="791"/>
      <c r="AH71" s="791"/>
      <c r="AI71" s="791"/>
      <c r="AJ71" s="791"/>
      <c r="AK71" s="791"/>
      <c r="AL71" s="791"/>
      <c r="AM71" s="791"/>
      <c r="AN71" s="791"/>
      <c r="AO71" s="791"/>
      <c r="AP71" s="791"/>
      <c r="AQ71" s="791"/>
      <c r="AR71" s="792"/>
      <c r="AS71" s="887">
        <v>15</v>
      </c>
      <c r="AT71" s="888"/>
      <c r="AU71" s="888"/>
      <c r="AV71" s="888"/>
      <c r="AW71" s="888"/>
      <c r="AX71" s="888"/>
      <c r="AY71" s="888"/>
      <c r="AZ71" s="888"/>
      <c r="BA71" s="888"/>
      <c r="BB71" s="889"/>
      <c r="BC71" s="1046">
        <v>150</v>
      </c>
      <c r="BD71" s="1047"/>
      <c r="BE71" s="1047"/>
      <c r="BF71" s="1047"/>
      <c r="BG71" s="1047"/>
      <c r="BH71" s="1047"/>
      <c r="BI71" s="1047"/>
      <c r="BJ71" s="1047"/>
      <c r="BK71" s="1047"/>
      <c r="BL71" s="1047"/>
      <c r="BM71" s="1048"/>
      <c r="BN71" s="203">
        <f>AS71*BC71</f>
        <v>2250</v>
      </c>
    </row>
    <row r="72" spans="1:66" s="60" customFormat="1" ht="15.75">
      <c r="A72" s="592">
        <v>55</v>
      </c>
      <c r="B72" s="593"/>
      <c r="C72" s="593"/>
      <c r="D72" s="594"/>
      <c r="E72" s="790" t="s">
        <v>483</v>
      </c>
      <c r="F72" s="791"/>
      <c r="G72" s="791"/>
      <c r="H72" s="791"/>
      <c r="I72" s="791"/>
      <c r="J72" s="791"/>
      <c r="K72" s="791"/>
      <c r="L72" s="791"/>
      <c r="M72" s="791"/>
      <c r="N72" s="791"/>
      <c r="O72" s="791"/>
      <c r="P72" s="791"/>
      <c r="Q72" s="791"/>
      <c r="R72" s="791"/>
      <c r="S72" s="791"/>
      <c r="T72" s="791"/>
      <c r="U72" s="791"/>
      <c r="V72" s="791"/>
      <c r="W72" s="791"/>
      <c r="X72" s="791"/>
      <c r="Y72" s="791"/>
      <c r="Z72" s="791"/>
      <c r="AA72" s="791"/>
      <c r="AB72" s="791"/>
      <c r="AC72" s="791"/>
      <c r="AD72" s="791"/>
      <c r="AE72" s="791"/>
      <c r="AF72" s="791"/>
      <c r="AG72" s="791"/>
      <c r="AH72" s="791"/>
      <c r="AI72" s="791"/>
      <c r="AJ72" s="791"/>
      <c r="AK72" s="791"/>
      <c r="AL72" s="791"/>
      <c r="AM72" s="791"/>
      <c r="AN72" s="791"/>
      <c r="AO72" s="791"/>
      <c r="AP72" s="791"/>
      <c r="AQ72" s="791"/>
      <c r="AR72" s="792"/>
      <c r="AS72" s="887">
        <v>200</v>
      </c>
      <c r="AT72" s="888"/>
      <c r="AU72" s="888"/>
      <c r="AV72" s="888"/>
      <c r="AW72" s="888"/>
      <c r="AX72" s="888"/>
      <c r="AY72" s="888"/>
      <c r="AZ72" s="888"/>
      <c r="BA72" s="888"/>
      <c r="BB72" s="889"/>
      <c r="BC72" s="1046">
        <v>25</v>
      </c>
      <c r="BD72" s="1047"/>
      <c r="BE72" s="1047"/>
      <c r="BF72" s="1047"/>
      <c r="BG72" s="1047"/>
      <c r="BH72" s="1047"/>
      <c r="BI72" s="1047"/>
      <c r="BJ72" s="1047"/>
      <c r="BK72" s="1047"/>
      <c r="BL72" s="1047"/>
      <c r="BM72" s="1048"/>
      <c r="BN72" s="203">
        <f t="shared" si="3"/>
        <v>5000</v>
      </c>
    </row>
    <row r="73" spans="1:66" s="60" customFormat="1" ht="15.75">
      <c r="A73" s="592">
        <v>56</v>
      </c>
      <c r="B73" s="593"/>
      <c r="C73" s="593"/>
      <c r="D73" s="594"/>
      <c r="E73" s="790" t="s">
        <v>966</v>
      </c>
      <c r="F73" s="791"/>
      <c r="G73" s="791"/>
      <c r="H73" s="791"/>
      <c r="I73" s="791"/>
      <c r="J73" s="791"/>
      <c r="K73" s="791"/>
      <c r="L73" s="791"/>
      <c r="M73" s="791"/>
      <c r="N73" s="791"/>
      <c r="O73" s="791"/>
      <c r="P73" s="791"/>
      <c r="Q73" s="791"/>
      <c r="R73" s="791"/>
      <c r="S73" s="791"/>
      <c r="T73" s="791"/>
      <c r="U73" s="791"/>
      <c r="V73" s="791"/>
      <c r="W73" s="791"/>
      <c r="X73" s="791"/>
      <c r="Y73" s="791"/>
      <c r="Z73" s="791"/>
      <c r="AA73" s="791"/>
      <c r="AB73" s="791"/>
      <c r="AC73" s="791"/>
      <c r="AD73" s="791"/>
      <c r="AE73" s="791"/>
      <c r="AF73" s="791"/>
      <c r="AG73" s="791"/>
      <c r="AH73" s="791"/>
      <c r="AI73" s="791"/>
      <c r="AJ73" s="791"/>
      <c r="AK73" s="791"/>
      <c r="AL73" s="791"/>
      <c r="AM73" s="791"/>
      <c r="AN73" s="791"/>
      <c r="AO73" s="791"/>
      <c r="AP73" s="791"/>
      <c r="AQ73" s="791"/>
      <c r="AR73" s="792"/>
      <c r="AS73" s="887">
        <v>200</v>
      </c>
      <c r="AT73" s="888"/>
      <c r="AU73" s="888"/>
      <c r="AV73" s="888"/>
      <c r="AW73" s="888"/>
      <c r="AX73" s="888"/>
      <c r="AY73" s="888"/>
      <c r="AZ73" s="888"/>
      <c r="BA73" s="888"/>
      <c r="BB73" s="889"/>
      <c r="BC73" s="1046">
        <v>50</v>
      </c>
      <c r="BD73" s="1047"/>
      <c r="BE73" s="1047"/>
      <c r="BF73" s="1047"/>
      <c r="BG73" s="1047"/>
      <c r="BH73" s="1047"/>
      <c r="BI73" s="1047"/>
      <c r="BJ73" s="1047"/>
      <c r="BK73" s="1047"/>
      <c r="BL73" s="1047"/>
      <c r="BM73" s="1048"/>
      <c r="BN73" s="203">
        <f aca="true" t="shared" si="4" ref="BN73:BN82">AS73*BC73</f>
        <v>10000</v>
      </c>
    </row>
    <row r="74" spans="1:66" s="60" customFormat="1" ht="15.75">
      <c r="A74" s="592">
        <v>57</v>
      </c>
      <c r="B74" s="593"/>
      <c r="C74" s="593"/>
      <c r="D74" s="594"/>
      <c r="E74" s="790" t="s">
        <v>892</v>
      </c>
      <c r="F74" s="791"/>
      <c r="G74" s="791"/>
      <c r="H74" s="791"/>
      <c r="I74" s="791"/>
      <c r="J74" s="791"/>
      <c r="K74" s="791"/>
      <c r="L74" s="791"/>
      <c r="M74" s="791"/>
      <c r="N74" s="791"/>
      <c r="O74" s="791"/>
      <c r="P74" s="791"/>
      <c r="Q74" s="791"/>
      <c r="R74" s="791"/>
      <c r="S74" s="791"/>
      <c r="T74" s="791"/>
      <c r="U74" s="791"/>
      <c r="V74" s="791"/>
      <c r="W74" s="791"/>
      <c r="X74" s="791"/>
      <c r="Y74" s="791"/>
      <c r="Z74" s="791"/>
      <c r="AA74" s="791"/>
      <c r="AB74" s="791"/>
      <c r="AC74" s="791"/>
      <c r="AD74" s="791"/>
      <c r="AE74" s="791"/>
      <c r="AF74" s="791"/>
      <c r="AG74" s="791"/>
      <c r="AH74" s="791"/>
      <c r="AI74" s="791"/>
      <c r="AJ74" s="791"/>
      <c r="AK74" s="791"/>
      <c r="AL74" s="791"/>
      <c r="AM74" s="791"/>
      <c r="AN74" s="791"/>
      <c r="AO74" s="791"/>
      <c r="AP74" s="791"/>
      <c r="AQ74" s="791"/>
      <c r="AR74" s="792"/>
      <c r="AS74" s="887">
        <v>20</v>
      </c>
      <c r="AT74" s="888"/>
      <c r="AU74" s="888"/>
      <c r="AV74" s="888"/>
      <c r="AW74" s="888"/>
      <c r="AX74" s="888"/>
      <c r="AY74" s="888"/>
      <c r="AZ74" s="888"/>
      <c r="BA74" s="888"/>
      <c r="BB74" s="889"/>
      <c r="BC74" s="1046">
        <v>700</v>
      </c>
      <c r="BD74" s="1047"/>
      <c r="BE74" s="1047"/>
      <c r="BF74" s="1047"/>
      <c r="BG74" s="1047"/>
      <c r="BH74" s="1047"/>
      <c r="BI74" s="1047"/>
      <c r="BJ74" s="1047"/>
      <c r="BK74" s="1047"/>
      <c r="BL74" s="1047"/>
      <c r="BM74" s="1048"/>
      <c r="BN74" s="203">
        <f t="shared" si="4"/>
        <v>14000</v>
      </c>
    </row>
    <row r="75" spans="1:66" s="60" customFormat="1" ht="15.75">
      <c r="A75" s="592">
        <v>58</v>
      </c>
      <c r="B75" s="593"/>
      <c r="C75" s="593"/>
      <c r="D75" s="594"/>
      <c r="E75" s="790" t="s">
        <v>893</v>
      </c>
      <c r="F75" s="791"/>
      <c r="G75" s="791"/>
      <c r="H75" s="791"/>
      <c r="I75" s="791"/>
      <c r="J75" s="791"/>
      <c r="K75" s="791"/>
      <c r="L75" s="791"/>
      <c r="M75" s="791"/>
      <c r="N75" s="791"/>
      <c r="O75" s="791"/>
      <c r="P75" s="791"/>
      <c r="Q75" s="791"/>
      <c r="R75" s="791"/>
      <c r="S75" s="791"/>
      <c r="T75" s="791"/>
      <c r="U75" s="791"/>
      <c r="V75" s="791"/>
      <c r="W75" s="791"/>
      <c r="X75" s="791"/>
      <c r="Y75" s="791"/>
      <c r="Z75" s="791"/>
      <c r="AA75" s="791"/>
      <c r="AB75" s="791"/>
      <c r="AC75" s="791"/>
      <c r="AD75" s="791"/>
      <c r="AE75" s="791"/>
      <c r="AF75" s="791"/>
      <c r="AG75" s="791"/>
      <c r="AH75" s="791"/>
      <c r="AI75" s="791"/>
      <c r="AJ75" s="791"/>
      <c r="AK75" s="791"/>
      <c r="AL75" s="791"/>
      <c r="AM75" s="791"/>
      <c r="AN75" s="791"/>
      <c r="AO75" s="791"/>
      <c r="AP75" s="791"/>
      <c r="AQ75" s="791"/>
      <c r="AR75" s="792"/>
      <c r="AS75" s="887">
        <v>10</v>
      </c>
      <c r="AT75" s="888"/>
      <c r="AU75" s="888"/>
      <c r="AV75" s="888"/>
      <c r="AW75" s="888"/>
      <c r="AX75" s="888"/>
      <c r="AY75" s="888"/>
      <c r="AZ75" s="888"/>
      <c r="BA75" s="888"/>
      <c r="BB75" s="889"/>
      <c r="BC75" s="1046">
        <v>500</v>
      </c>
      <c r="BD75" s="1047"/>
      <c r="BE75" s="1047"/>
      <c r="BF75" s="1047"/>
      <c r="BG75" s="1047"/>
      <c r="BH75" s="1047"/>
      <c r="BI75" s="1047"/>
      <c r="BJ75" s="1047"/>
      <c r="BK75" s="1047"/>
      <c r="BL75" s="1047"/>
      <c r="BM75" s="1048"/>
      <c r="BN75" s="203">
        <f t="shared" si="4"/>
        <v>5000</v>
      </c>
    </row>
    <row r="76" spans="1:66" s="60" customFormat="1" ht="15.75">
      <c r="A76" s="592">
        <v>59</v>
      </c>
      <c r="B76" s="593"/>
      <c r="C76" s="593"/>
      <c r="D76" s="594"/>
      <c r="E76" s="790" t="s">
        <v>894</v>
      </c>
      <c r="F76" s="791"/>
      <c r="G76" s="791"/>
      <c r="H76" s="791"/>
      <c r="I76" s="791"/>
      <c r="J76" s="791"/>
      <c r="K76" s="791"/>
      <c r="L76" s="791"/>
      <c r="M76" s="791"/>
      <c r="N76" s="791"/>
      <c r="O76" s="791"/>
      <c r="P76" s="791"/>
      <c r="Q76" s="791"/>
      <c r="R76" s="791"/>
      <c r="S76" s="791"/>
      <c r="T76" s="791"/>
      <c r="U76" s="791"/>
      <c r="V76" s="791"/>
      <c r="W76" s="791"/>
      <c r="X76" s="791"/>
      <c r="Y76" s="791"/>
      <c r="Z76" s="791"/>
      <c r="AA76" s="791"/>
      <c r="AB76" s="791"/>
      <c r="AC76" s="791"/>
      <c r="AD76" s="791"/>
      <c r="AE76" s="791"/>
      <c r="AF76" s="791"/>
      <c r="AG76" s="791"/>
      <c r="AH76" s="791"/>
      <c r="AI76" s="791"/>
      <c r="AJ76" s="791"/>
      <c r="AK76" s="791"/>
      <c r="AL76" s="791"/>
      <c r="AM76" s="791"/>
      <c r="AN76" s="791"/>
      <c r="AO76" s="791"/>
      <c r="AP76" s="791"/>
      <c r="AQ76" s="791"/>
      <c r="AR76" s="792"/>
      <c r="AS76" s="887">
        <v>1</v>
      </c>
      <c r="AT76" s="888"/>
      <c r="AU76" s="888"/>
      <c r="AV76" s="888"/>
      <c r="AW76" s="888"/>
      <c r="AX76" s="888"/>
      <c r="AY76" s="888"/>
      <c r="AZ76" s="888"/>
      <c r="BA76" s="888"/>
      <c r="BB76" s="889"/>
      <c r="BC76" s="1046">
        <v>400</v>
      </c>
      <c r="BD76" s="1047"/>
      <c r="BE76" s="1047"/>
      <c r="BF76" s="1047"/>
      <c r="BG76" s="1047"/>
      <c r="BH76" s="1047"/>
      <c r="BI76" s="1047"/>
      <c r="BJ76" s="1047"/>
      <c r="BK76" s="1047"/>
      <c r="BL76" s="1047"/>
      <c r="BM76" s="1048"/>
      <c r="BN76" s="203">
        <f t="shared" si="4"/>
        <v>400</v>
      </c>
    </row>
    <row r="77" spans="1:66" s="60" customFormat="1" ht="15.75">
      <c r="A77" s="592">
        <v>60</v>
      </c>
      <c r="B77" s="593"/>
      <c r="C77" s="593"/>
      <c r="D77" s="594"/>
      <c r="E77" s="790" t="s">
        <v>895</v>
      </c>
      <c r="F77" s="791"/>
      <c r="G77" s="791"/>
      <c r="H77" s="791"/>
      <c r="I77" s="791"/>
      <c r="J77" s="791"/>
      <c r="K77" s="791"/>
      <c r="L77" s="791"/>
      <c r="M77" s="791"/>
      <c r="N77" s="791"/>
      <c r="O77" s="791"/>
      <c r="P77" s="791"/>
      <c r="Q77" s="791"/>
      <c r="R77" s="791"/>
      <c r="S77" s="791"/>
      <c r="T77" s="791"/>
      <c r="U77" s="791"/>
      <c r="V77" s="791"/>
      <c r="W77" s="791"/>
      <c r="X77" s="791"/>
      <c r="Y77" s="791"/>
      <c r="Z77" s="791"/>
      <c r="AA77" s="791"/>
      <c r="AB77" s="791"/>
      <c r="AC77" s="791"/>
      <c r="AD77" s="791"/>
      <c r="AE77" s="791"/>
      <c r="AF77" s="791"/>
      <c r="AG77" s="791"/>
      <c r="AH77" s="791"/>
      <c r="AI77" s="791"/>
      <c r="AJ77" s="791"/>
      <c r="AK77" s="791"/>
      <c r="AL77" s="791"/>
      <c r="AM77" s="791"/>
      <c r="AN77" s="791"/>
      <c r="AO77" s="791"/>
      <c r="AP77" s="791"/>
      <c r="AQ77" s="791"/>
      <c r="AR77" s="792"/>
      <c r="AS77" s="887">
        <v>2</v>
      </c>
      <c r="AT77" s="888"/>
      <c r="AU77" s="888"/>
      <c r="AV77" s="888"/>
      <c r="AW77" s="888"/>
      <c r="AX77" s="888"/>
      <c r="AY77" s="888"/>
      <c r="AZ77" s="888"/>
      <c r="BA77" s="888"/>
      <c r="BB77" s="889"/>
      <c r="BC77" s="1046">
        <v>250</v>
      </c>
      <c r="BD77" s="1047"/>
      <c r="BE77" s="1047"/>
      <c r="BF77" s="1047"/>
      <c r="BG77" s="1047"/>
      <c r="BH77" s="1047"/>
      <c r="BI77" s="1047"/>
      <c r="BJ77" s="1047"/>
      <c r="BK77" s="1047"/>
      <c r="BL77" s="1047"/>
      <c r="BM77" s="1048"/>
      <c r="BN77" s="203">
        <f t="shared" si="4"/>
        <v>500</v>
      </c>
    </row>
    <row r="78" spans="1:66" s="60" customFormat="1" ht="15.75">
      <c r="A78" s="592">
        <v>61</v>
      </c>
      <c r="B78" s="593"/>
      <c r="C78" s="593"/>
      <c r="D78" s="594"/>
      <c r="E78" s="790" t="s">
        <v>958</v>
      </c>
      <c r="F78" s="791"/>
      <c r="G78" s="791"/>
      <c r="H78" s="791"/>
      <c r="I78" s="791"/>
      <c r="J78" s="791"/>
      <c r="K78" s="791"/>
      <c r="L78" s="791"/>
      <c r="M78" s="791"/>
      <c r="N78" s="791"/>
      <c r="O78" s="791"/>
      <c r="P78" s="791"/>
      <c r="Q78" s="791"/>
      <c r="R78" s="791"/>
      <c r="S78" s="791"/>
      <c r="T78" s="791"/>
      <c r="U78" s="791"/>
      <c r="V78" s="791"/>
      <c r="W78" s="791"/>
      <c r="X78" s="791"/>
      <c r="Y78" s="791"/>
      <c r="Z78" s="791"/>
      <c r="AA78" s="791"/>
      <c r="AB78" s="791"/>
      <c r="AC78" s="791"/>
      <c r="AD78" s="791"/>
      <c r="AE78" s="791"/>
      <c r="AF78" s="791"/>
      <c r="AG78" s="791"/>
      <c r="AH78" s="791"/>
      <c r="AI78" s="791"/>
      <c r="AJ78" s="791"/>
      <c r="AK78" s="791"/>
      <c r="AL78" s="791"/>
      <c r="AM78" s="791"/>
      <c r="AN78" s="791"/>
      <c r="AO78" s="791"/>
      <c r="AP78" s="791"/>
      <c r="AQ78" s="791"/>
      <c r="AR78" s="792"/>
      <c r="AS78" s="887">
        <v>20</v>
      </c>
      <c r="AT78" s="888"/>
      <c r="AU78" s="888"/>
      <c r="AV78" s="888"/>
      <c r="AW78" s="888"/>
      <c r="AX78" s="888"/>
      <c r="AY78" s="888"/>
      <c r="AZ78" s="888"/>
      <c r="BA78" s="888"/>
      <c r="BB78" s="889"/>
      <c r="BC78" s="1046">
        <v>50</v>
      </c>
      <c r="BD78" s="1047"/>
      <c r="BE78" s="1047"/>
      <c r="BF78" s="1047"/>
      <c r="BG78" s="1047"/>
      <c r="BH78" s="1047"/>
      <c r="BI78" s="1047"/>
      <c r="BJ78" s="1047"/>
      <c r="BK78" s="1047"/>
      <c r="BL78" s="1047"/>
      <c r="BM78" s="1048"/>
      <c r="BN78" s="203">
        <f t="shared" si="4"/>
        <v>1000</v>
      </c>
    </row>
    <row r="79" spans="1:66" s="60" customFormat="1" ht="15.75">
      <c r="A79" s="592">
        <v>62</v>
      </c>
      <c r="B79" s="593"/>
      <c r="C79" s="593"/>
      <c r="D79" s="594"/>
      <c r="E79" s="790" t="s">
        <v>965</v>
      </c>
      <c r="F79" s="791"/>
      <c r="G79" s="791"/>
      <c r="H79" s="791"/>
      <c r="I79" s="791"/>
      <c r="J79" s="791"/>
      <c r="K79" s="791"/>
      <c r="L79" s="791"/>
      <c r="M79" s="791"/>
      <c r="N79" s="791"/>
      <c r="O79" s="791"/>
      <c r="P79" s="791"/>
      <c r="Q79" s="791"/>
      <c r="R79" s="791"/>
      <c r="S79" s="791"/>
      <c r="T79" s="791"/>
      <c r="U79" s="791"/>
      <c r="V79" s="791"/>
      <c r="W79" s="791"/>
      <c r="X79" s="791"/>
      <c r="Y79" s="791"/>
      <c r="Z79" s="791"/>
      <c r="AA79" s="791"/>
      <c r="AB79" s="791"/>
      <c r="AC79" s="791"/>
      <c r="AD79" s="791"/>
      <c r="AE79" s="791"/>
      <c r="AF79" s="791"/>
      <c r="AG79" s="791"/>
      <c r="AH79" s="791"/>
      <c r="AI79" s="791"/>
      <c r="AJ79" s="791"/>
      <c r="AK79" s="791"/>
      <c r="AL79" s="791"/>
      <c r="AM79" s="791"/>
      <c r="AN79" s="791"/>
      <c r="AO79" s="791"/>
      <c r="AP79" s="791"/>
      <c r="AQ79" s="791"/>
      <c r="AR79" s="792"/>
      <c r="AS79" s="887">
        <v>30</v>
      </c>
      <c r="AT79" s="888"/>
      <c r="AU79" s="888"/>
      <c r="AV79" s="888"/>
      <c r="AW79" s="888"/>
      <c r="AX79" s="888"/>
      <c r="AY79" s="888"/>
      <c r="AZ79" s="888"/>
      <c r="BA79" s="888"/>
      <c r="BB79" s="889"/>
      <c r="BC79" s="1046">
        <v>80</v>
      </c>
      <c r="BD79" s="1047"/>
      <c r="BE79" s="1047"/>
      <c r="BF79" s="1047"/>
      <c r="BG79" s="1047"/>
      <c r="BH79" s="1047"/>
      <c r="BI79" s="1047"/>
      <c r="BJ79" s="1047"/>
      <c r="BK79" s="1047"/>
      <c r="BL79" s="1047"/>
      <c r="BM79" s="1048"/>
      <c r="BN79" s="203">
        <f t="shared" si="4"/>
        <v>2400</v>
      </c>
    </row>
    <row r="80" spans="1:66" s="60" customFormat="1" ht="15.75">
      <c r="A80" s="592">
        <v>63</v>
      </c>
      <c r="B80" s="593"/>
      <c r="C80" s="593"/>
      <c r="D80" s="594"/>
      <c r="E80" s="790" t="s">
        <v>996</v>
      </c>
      <c r="F80" s="791"/>
      <c r="G80" s="791"/>
      <c r="H80" s="791"/>
      <c r="I80" s="791"/>
      <c r="J80" s="791"/>
      <c r="K80" s="791"/>
      <c r="L80" s="791"/>
      <c r="M80" s="791"/>
      <c r="N80" s="791"/>
      <c r="O80" s="791"/>
      <c r="P80" s="791"/>
      <c r="Q80" s="791"/>
      <c r="R80" s="791"/>
      <c r="S80" s="791"/>
      <c r="T80" s="791"/>
      <c r="U80" s="791"/>
      <c r="V80" s="791"/>
      <c r="W80" s="791"/>
      <c r="X80" s="791"/>
      <c r="Y80" s="791"/>
      <c r="Z80" s="791"/>
      <c r="AA80" s="791"/>
      <c r="AB80" s="791"/>
      <c r="AC80" s="791"/>
      <c r="AD80" s="791"/>
      <c r="AE80" s="791"/>
      <c r="AF80" s="791"/>
      <c r="AG80" s="791"/>
      <c r="AH80" s="791"/>
      <c r="AI80" s="791"/>
      <c r="AJ80" s="791"/>
      <c r="AK80" s="791"/>
      <c r="AL80" s="791"/>
      <c r="AM80" s="791"/>
      <c r="AN80" s="791"/>
      <c r="AO80" s="791"/>
      <c r="AP80" s="791"/>
      <c r="AQ80" s="791"/>
      <c r="AR80" s="792"/>
      <c r="AS80" s="887">
        <v>6</v>
      </c>
      <c r="AT80" s="888"/>
      <c r="AU80" s="888"/>
      <c r="AV80" s="888"/>
      <c r="AW80" s="888"/>
      <c r="AX80" s="888"/>
      <c r="AY80" s="888"/>
      <c r="AZ80" s="888"/>
      <c r="BA80" s="888"/>
      <c r="BB80" s="889"/>
      <c r="BC80" s="1046">
        <f>BN80/AS80</f>
        <v>40783.333333333336</v>
      </c>
      <c r="BD80" s="1047"/>
      <c r="BE80" s="1047"/>
      <c r="BF80" s="1047"/>
      <c r="BG80" s="1047"/>
      <c r="BH80" s="1047"/>
      <c r="BI80" s="1047"/>
      <c r="BJ80" s="1047"/>
      <c r="BK80" s="1047"/>
      <c r="BL80" s="1047"/>
      <c r="BM80" s="1048"/>
      <c r="BN80" s="203">
        <v>244700</v>
      </c>
    </row>
    <row r="81" spans="1:66" s="60" customFormat="1" ht="15.75">
      <c r="A81" s="592">
        <v>64</v>
      </c>
      <c r="B81" s="593"/>
      <c r="C81" s="593"/>
      <c r="D81" s="594"/>
      <c r="E81" s="790" t="s">
        <v>1010</v>
      </c>
      <c r="F81" s="791"/>
      <c r="G81" s="791"/>
      <c r="H81" s="791"/>
      <c r="I81" s="791"/>
      <c r="J81" s="791"/>
      <c r="K81" s="791"/>
      <c r="L81" s="791"/>
      <c r="M81" s="791"/>
      <c r="N81" s="791"/>
      <c r="O81" s="791"/>
      <c r="P81" s="791"/>
      <c r="Q81" s="791"/>
      <c r="R81" s="791"/>
      <c r="S81" s="791"/>
      <c r="T81" s="791"/>
      <c r="U81" s="791"/>
      <c r="V81" s="791"/>
      <c r="W81" s="791"/>
      <c r="X81" s="791"/>
      <c r="Y81" s="791"/>
      <c r="Z81" s="791"/>
      <c r="AA81" s="791"/>
      <c r="AB81" s="791"/>
      <c r="AC81" s="791"/>
      <c r="AD81" s="791"/>
      <c r="AE81" s="791"/>
      <c r="AF81" s="791"/>
      <c r="AG81" s="791"/>
      <c r="AH81" s="791"/>
      <c r="AI81" s="791"/>
      <c r="AJ81" s="791"/>
      <c r="AK81" s="791"/>
      <c r="AL81" s="791"/>
      <c r="AM81" s="791"/>
      <c r="AN81" s="791"/>
      <c r="AO81" s="791"/>
      <c r="AP81" s="791"/>
      <c r="AQ81" s="791"/>
      <c r="AR81" s="792"/>
      <c r="AS81" s="887">
        <v>1</v>
      </c>
      <c r="AT81" s="888"/>
      <c r="AU81" s="888"/>
      <c r="AV81" s="888"/>
      <c r="AW81" s="888"/>
      <c r="AX81" s="888"/>
      <c r="AY81" s="888"/>
      <c r="AZ81" s="888"/>
      <c r="BA81" s="888"/>
      <c r="BB81" s="889"/>
      <c r="BC81" s="1046">
        <v>50000</v>
      </c>
      <c r="BD81" s="1047"/>
      <c r="BE81" s="1047"/>
      <c r="BF81" s="1047"/>
      <c r="BG81" s="1047"/>
      <c r="BH81" s="1047"/>
      <c r="BI81" s="1047"/>
      <c r="BJ81" s="1047"/>
      <c r="BK81" s="1047"/>
      <c r="BL81" s="1047"/>
      <c r="BM81" s="1048"/>
      <c r="BN81" s="203">
        <f>AS81*BC81</f>
        <v>50000</v>
      </c>
    </row>
    <row r="82" spans="1:66" s="60" customFormat="1" ht="15.75">
      <c r="A82" s="592">
        <v>65</v>
      </c>
      <c r="B82" s="593"/>
      <c r="C82" s="593"/>
      <c r="D82" s="594"/>
      <c r="E82" s="790" t="s">
        <v>1041</v>
      </c>
      <c r="F82" s="791"/>
      <c r="G82" s="791"/>
      <c r="H82" s="791"/>
      <c r="I82" s="791"/>
      <c r="J82" s="791"/>
      <c r="K82" s="791"/>
      <c r="L82" s="791"/>
      <c r="M82" s="791"/>
      <c r="N82" s="791"/>
      <c r="O82" s="791"/>
      <c r="P82" s="791"/>
      <c r="Q82" s="791"/>
      <c r="R82" s="791"/>
      <c r="S82" s="791"/>
      <c r="T82" s="791"/>
      <c r="U82" s="791"/>
      <c r="V82" s="791"/>
      <c r="W82" s="791"/>
      <c r="X82" s="791"/>
      <c r="Y82" s="791"/>
      <c r="Z82" s="791"/>
      <c r="AA82" s="791"/>
      <c r="AB82" s="791"/>
      <c r="AC82" s="791"/>
      <c r="AD82" s="791"/>
      <c r="AE82" s="791"/>
      <c r="AF82" s="791"/>
      <c r="AG82" s="791"/>
      <c r="AH82" s="791"/>
      <c r="AI82" s="791"/>
      <c r="AJ82" s="791"/>
      <c r="AK82" s="791"/>
      <c r="AL82" s="791"/>
      <c r="AM82" s="791"/>
      <c r="AN82" s="791"/>
      <c r="AO82" s="791"/>
      <c r="AP82" s="791"/>
      <c r="AQ82" s="791"/>
      <c r="AR82" s="792"/>
      <c r="AS82" s="887">
        <v>5</v>
      </c>
      <c r="AT82" s="888"/>
      <c r="AU82" s="888"/>
      <c r="AV82" s="888"/>
      <c r="AW82" s="888"/>
      <c r="AX82" s="888"/>
      <c r="AY82" s="888"/>
      <c r="AZ82" s="888"/>
      <c r="BA82" s="888"/>
      <c r="BB82" s="889"/>
      <c r="BC82" s="1046">
        <v>800</v>
      </c>
      <c r="BD82" s="1047"/>
      <c r="BE82" s="1047"/>
      <c r="BF82" s="1047"/>
      <c r="BG82" s="1047"/>
      <c r="BH82" s="1047"/>
      <c r="BI82" s="1047"/>
      <c r="BJ82" s="1047"/>
      <c r="BK82" s="1047"/>
      <c r="BL82" s="1047"/>
      <c r="BM82" s="1048"/>
      <c r="BN82" s="203">
        <f t="shared" si="4"/>
        <v>4000</v>
      </c>
    </row>
    <row r="83" spans="1:66" s="60" customFormat="1" ht="15.75">
      <c r="A83" s="592">
        <v>66</v>
      </c>
      <c r="B83" s="593"/>
      <c r="C83" s="593"/>
      <c r="D83" s="594"/>
      <c r="E83" s="790" t="s">
        <v>1044</v>
      </c>
      <c r="F83" s="791"/>
      <c r="G83" s="791"/>
      <c r="H83" s="791"/>
      <c r="I83" s="791"/>
      <c r="J83" s="791"/>
      <c r="K83" s="791"/>
      <c r="L83" s="791"/>
      <c r="M83" s="791"/>
      <c r="N83" s="791"/>
      <c r="O83" s="791"/>
      <c r="P83" s="791"/>
      <c r="Q83" s="791"/>
      <c r="R83" s="791"/>
      <c r="S83" s="791"/>
      <c r="T83" s="791"/>
      <c r="U83" s="791"/>
      <c r="V83" s="791"/>
      <c r="W83" s="791"/>
      <c r="X83" s="791"/>
      <c r="Y83" s="791"/>
      <c r="Z83" s="791"/>
      <c r="AA83" s="791"/>
      <c r="AB83" s="791"/>
      <c r="AC83" s="791"/>
      <c r="AD83" s="791"/>
      <c r="AE83" s="791"/>
      <c r="AF83" s="791"/>
      <c r="AG83" s="791"/>
      <c r="AH83" s="791"/>
      <c r="AI83" s="791"/>
      <c r="AJ83" s="791"/>
      <c r="AK83" s="791"/>
      <c r="AL83" s="791"/>
      <c r="AM83" s="791"/>
      <c r="AN83" s="791"/>
      <c r="AO83" s="791"/>
      <c r="AP83" s="791"/>
      <c r="AQ83" s="791"/>
      <c r="AR83" s="792"/>
      <c r="AS83" s="887">
        <v>20</v>
      </c>
      <c r="AT83" s="888"/>
      <c r="AU83" s="888"/>
      <c r="AV83" s="888"/>
      <c r="AW83" s="888"/>
      <c r="AX83" s="888"/>
      <c r="AY83" s="888"/>
      <c r="AZ83" s="888"/>
      <c r="BA83" s="888"/>
      <c r="BB83" s="889"/>
      <c r="BC83" s="1046">
        <v>500</v>
      </c>
      <c r="BD83" s="1047"/>
      <c r="BE83" s="1047"/>
      <c r="BF83" s="1047"/>
      <c r="BG83" s="1047"/>
      <c r="BH83" s="1047"/>
      <c r="BI83" s="1047"/>
      <c r="BJ83" s="1047"/>
      <c r="BK83" s="1047"/>
      <c r="BL83" s="1047"/>
      <c r="BM83" s="1048"/>
      <c r="BN83" s="203">
        <f>AS83*BC83</f>
        <v>10000</v>
      </c>
    </row>
    <row r="84" spans="1:66" s="60" customFormat="1" ht="15.75">
      <c r="A84" s="606"/>
      <c r="B84" s="545"/>
      <c r="C84" s="545"/>
      <c r="D84" s="607"/>
      <c r="E84" s="601" t="s">
        <v>384</v>
      </c>
      <c r="F84" s="562"/>
      <c r="G84" s="562"/>
      <c r="H84" s="562"/>
      <c r="I84" s="562"/>
      <c r="J84" s="562"/>
      <c r="K84" s="562"/>
      <c r="L84" s="562"/>
      <c r="M84" s="562"/>
      <c r="N84" s="562"/>
      <c r="O84" s="562"/>
      <c r="P84" s="562"/>
      <c r="Q84" s="562"/>
      <c r="R84" s="562"/>
      <c r="S84" s="562"/>
      <c r="T84" s="562"/>
      <c r="U84" s="562"/>
      <c r="V84" s="562"/>
      <c r="W84" s="562"/>
      <c r="X84" s="562"/>
      <c r="Y84" s="562"/>
      <c r="Z84" s="562"/>
      <c r="AA84" s="562"/>
      <c r="AB84" s="562"/>
      <c r="AC84" s="562"/>
      <c r="AD84" s="562"/>
      <c r="AE84" s="562"/>
      <c r="AF84" s="562"/>
      <c r="AG84" s="562"/>
      <c r="AH84" s="562"/>
      <c r="AI84" s="562"/>
      <c r="AJ84" s="562"/>
      <c r="AK84" s="562"/>
      <c r="AL84" s="562"/>
      <c r="AM84" s="562"/>
      <c r="AN84" s="562"/>
      <c r="AO84" s="562"/>
      <c r="AP84" s="562"/>
      <c r="AQ84" s="562"/>
      <c r="AR84" s="602"/>
      <c r="AS84" s="606"/>
      <c r="AT84" s="545"/>
      <c r="AU84" s="545"/>
      <c r="AV84" s="545"/>
      <c r="AW84" s="545"/>
      <c r="AX84" s="545"/>
      <c r="AY84" s="545"/>
      <c r="AZ84" s="545"/>
      <c r="BA84" s="545"/>
      <c r="BB84" s="607"/>
      <c r="BC84" s="817"/>
      <c r="BD84" s="896"/>
      <c r="BE84" s="896"/>
      <c r="BF84" s="896"/>
      <c r="BG84" s="896"/>
      <c r="BH84" s="896"/>
      <c r="BI84" s="896"/>
      <c r="BJ84" s="896"/>
      <c r="BK84" s="896"/>
      <c r="BL84" s="896"/>
      <c r="BM84" s="818"/>
      <c r="BN84" s="105">
        <f>SUM(BN85:BN109)</f>
        <v>34650</v>
      </c>
    </row>
    <row r="85" spans="1:66" s="60" customFormat="1" ht="15.75">
      <c r="A85" s="592">
        <v>67</v>
      </c>
      <c r="B85" s="593"/>
      <c r="C85" s="593"/>
      <c r="D85" s="594"/>
      <c r="E85" s="912" t="s">
        <v>457</v>
      </c>
      <c r="F85" s="913"/>
      <c r="G85" s="913"/>
      <c r="H85" s="913"/>
      <c r="I85" s="913"/>
      <c r="J85" s="913"/>
      <c r="K85" s="913"/>
      <c r="L85" s="913"/>
      <c r="M85" s="913"/>
      <c r="N85" s="913"/>
      <c r="O85" s="913"/>
      <c r="P85" s="913"/>
      <c r="Q85" s="913"/>
      <c r="R85" s="913"/>
      <c r="S85" s="913"/>
      <c r="T85" s="913"/>
      <c r="U85" s="913"/>
      <c r="V85" s="913"/>
      <c r="W85" s="913"/>
      <c r="X85" s="913"/>
      <c r="Y85" s="913"/>
      <c r="Z85" s="913"/>
      <c r="AA85" s="913"/>
      <c r="AB85" s="913"/>
      <c r="AC85" s="913"/>
      <c r="AD85" s="913"/>
      <c r="AE85" s="913"/>
      <c r="AF85" s="913"/>
      <c r="AG85" s="913"/>
      <c r="AH85" s="913"/>
      <c r="AI85" s="913"/>
      <c r="AJ85" s="913"/>
      <c r="AK85" s="913"/>
      <c r="AL85" s="913"/>
      <c r="AM85" s="913"/>
      <c r="AN85" s="913"/>
      <c r="AO85" s="913"/>
      <c r="AP85" s="913"/>
      <c r="AQ85" s="913"/>
      <c r="AR85" s="914"/>
      <c r="AS85" s="996">
        <v>20</v>
      </c>
      <c r="AT85" s="997"/>
      <c r="AU85" s="997"/>
      <c r="AV85" s="997"/>
      <c r="AW85" s="997"/>
      <c r="AX85" s="997"/>
      <c r="AY85" s="997"/>
      <c r="AZ85" s="997"/>
      <c r="BA85" s="997"/>
      <c r="BB85" s="998"/>
      <c r="BC85" s="940">
        <v>300</v>
      </c>
      <c r="BD85" s="941"/>
      <c r="BE85" s="941"/>
      <c r="BF85" s="941"/>
      <c r="BG85" s="941"/>
      <c r="BH85" s="941"/>
      <c r="BI85" s="941"/>
      <c r="BJ85" s="941"/>
      <c r="BK85" s="941"/>
      <c r="BL85" s="941"/>
      <c r="BM85" s="942"/>
      <c r="BN85" s="203">
        <f aca="true" t="shared" si="5" ref="BN85:BN109">AS85*BC85</f>
        <v>6000</v>
      </c>
    </row>
    <row r="86" spans="1:66" s="60" customFormat="1" ht="15.75">
      <c r="A86" s="592">
        <v>68</v>
      </c>
      <c r="B86" s="593"/>
      <c r="C86" s="593"/>
      <c r="D86" s="594"/>
      <c r="E86" s="912" t="s">
        <v>458</v>
      </c>
      <c r="F86" s="913"/>
      <c r="G86" s="913"/>
      <c r="H86" s="913"/>
      <c r="I86" s="913"/>
      <c r="J86" s="913"/>
      <c r="K86" s="913"/>
      <c r="L86" s="913"/>
      <c r="M86" s="913"/>
      <c r="N86" s="913"/>
      <c r="O86" s="913"/>
      <c r="P86" s="913"/>
      <c r="Q86" s="913"/>
      <c r="R86" s="913"/>
      <c r="S86" s="913"/>
      <c r="T86" s="913"/>
      <c r="U86" s="913"/>
      <c r="V86" s="913"/>
      <c r="W86" s="913"/>
      <c r="X86" s="913"/>
      <c r="Y86" s="913"/>
      <c r="Z86" s="913"/>
      <c r="AA86" s="913"/>
      <c r="AB86" s="913"/>
      <c r="AC86" s="913"/>
      <c r="AD86" s="913"/>
      <c r="AE86" s="913"/>
      <c r="AF86" s="913"/>
      <c r="AG86" s="913"/>
      <c r="AH86" s="913"/>
      <c r="AI86" s="913"/>
      <c r="AJ86" s="913"/>
      <c r="AK86" s="913"/>
      <c r="AL86" s="913"/>
      <c r="AM86" s="913"/>
      <c r="AN86" s="913"/>
      <c r="AO86" s="913"/>
      <c r="AP86" s="913"/>
      <c r="AQ86" s="913"/>
      <c r="AR86" s="914"/>
      <c r="AS86" s="996">
        <v>10</v>
      </c>
      <c r="AT86" s="997"/>
      <c r="AU86" s="997"/>
      <c r="AV86" s="997"/>
      <c r="AW86" s="997"/>
      <c r="AX86" s="997"/>
      <c r="AY86" s="997"/>
      <c r="AZ86" s="997"/>
      <c r="BA86" s="997"/>
      <c r="BB86" s="998"/>
      <c r="BC86" s="940">
        <v>150</v>
      </c>
      <c r="BD86" s="941"/>
      <c r="BE86" s="941"/>
      <c r="BF86" s="941"/>
      <c r="BG86" s="941"/>
      <c r="BH86" s="941"/>
      <c r="BI86" s="941"/>
      <c r="BJ86" s="941"/>
      <c r="BK86" s="941"/>
      <c r="BL86" s="941"/>
      <c r="BM86" s="942"/>
      <c r="BN86" s="203">
        <f t="shared" si="5"/>
        <v>1500</v>
      </c>
    </row>
    <row r="87" spans="1:66" s="60" customFormat="1" ht="15.75">
      <c r="A87" s="592">
        <v>69</v>
      </c>
      <c r="B87" s="593"/>
      <c r="C87" s="593"/>
      <c r="D87" s="594"/>
      <c r="E87" s="912" t="s">
        <v>459</v>
      </c>
      <c r="F87" s="913"/>
      <c r="G87" s="913"/>
      <c r="H87" s="913"/>
      <c r="I87" s="913"/>
      <c r="J87" s="913"/>
      <c r="K87" s="913"/>
      <c r="L87" s="913"/>
      <c r="M87" s="913"/>
      <c r="N87" s="913"/>
      <c r="O87" s="913"/>
      <c r="P87" s="913"/>
      <c r="Q87" s="913"/>
      <c r="R87" s="913"/>
      <c r="S87" s="913"/>
      <c r="T87" s="913"/>
      <c r="U87" s="913"/>
      <c r="V87" s="913"/>
      <c r="W87" s="913"/>
      <c r="X87" s="913"/>
      <c r="Y87" s="913"/>
      <c r="Z87" s="913"/>
      <c r="AA87" s="913"/>
      <c r="AB87" s="913"/>
      <c r="AC87" s="913"/>
      <c r="AD87" s="913"/>
      <c r="AE87" s="913"/>
      <c r="AF87" s="913"/>
      <c r="AG87" s="913"/>
      <c r="AH87" s="913"/>
      <c r="AI87" s="913"/>
      <c r="AJ87" s="913"/>
      <c r="AK87" s="913"/>
      <c r="AL87" s="913"/>
      <c r="AM87" s="913"/>
      <c r="AN87" s="913"/>
      <c r="AO87" s="913"/>
      <c r="AP87" s="913"/>
      <c r="AQ87" s="913"/>
      <c r="AR87" s="914"/>
      <c r="AS87" s="996">
        <v>5</v>
      </c>
      <c r="AT87" s="997"/>
      <c r="AU87" s="997"/>
      <c r="AV87" s="997"/>
      <c r="AW87" s="997"/>
      <c r="AX87" s="997"/>
      <c r="AY87" s="997"/>
      <c r="AZ87" s="997"/>
      <c r="BA87" s="997"/>
      <c r="BB87" s="998"/>
      <c r="BC87" s="940">
        <v>30</v>
      </c>
      <c r="BD87" s="941"/>
      <c r="BE87" s="941"/>
      <c r="BF87" s="941"/>
      <c r="BG87" s="941"/>
      <c r="BH87" s="941"/>
      <c r="BI87" s="941"/>
      <c r="BJ87" s="941"/>
      <c r="BK87" s="941"/>
      <c r="BL87" s="941"/>
      <c r="BM87" s="942"/>
      <c r="BN87" s="203">
        <f t="shared" si="5"/>
        <v>150</v>
      </c>
    </row>
    <row r="88" spans="1:66" s="60" customFormat="1" ht="15.75">
      <c r="A88" s="592">
        <v>70</v>
      </c>
      <c r="B88" s="593"/>
      <c r="C88" s="593"/>
      <c r="D88" s="594"/>
      <c r="E88" s="912" t="s">
        <v>460</v>
      </c>
      <c r="F88" s="913"/>
      <c r="G88" s="913"/>
      <c r="H88" s="913"/>
      <c r="I88" s="913"/>
      <c r="J88" s="913"/>
      <c r="K88" s="913"/>
      <c r="L88" s="913"/>
      <c r="M88" s="913"/>
      <c r="N88" s="913"/>
      <c r="O88" s="913"/>
      <c r="P88" s="913"/>
      <c r="Q88" s="913"/>
      <c r="R88" s="913"/>
      <c r="S88" s="913"/>
      <c r="T88" s="913"/>
      <c r="U88" s="913"/>
      <c r="V88" s="913"/>
      <c r="W88" s="913"/>
      <c r="X88" s="913"/>
      <c r="Y88" s="913"/>
      <c r="Z88" s="913"/>
      <c r="AA88" s="913"/>
      <c r="AB88" s="913"/>
      <c r="AC88" s="913"/>
      <c r="AD88" s="913"/>
      <c r="AE88" s="913"/>
      <c r="AF88" s="913"/>
      <c r="AG88" s="913"/>
      <c r="AH88" s="913"/>
      <c r="AI88" s="913"/>
      <c r="AJ88" s="913"/>
      <c r="AK88" s="913"/>
      <c r="AL88" s="913"/>
      <c r="AM88" s="913"/>
      <c r="AN88" s="913"/>
      <c r="AO88" s="913"/>
      <c r="AP88" s="913"/>
      <c r="AQ88" s="913"/>
      <c r="AR88" s="914"/>
      <c r="AS88" s="996">
        <v>30</v>
      </c>
      <c r="AT88" s="997"/>
      <c r="AU88" s="997"/>
      <c r="AV88" s="997"/>
      <c r="AW88" s="997"/>
      <c r="AX88" s="997"/>
      <c r="AY88" s="997"/>
      <c r="AZ88" s="997"/>
      <c r="BA88" s="997"/>
      <c r="BB88" s="998"/>
      <c r="BC88" s="940">
        <v>25</v>
      </c>
      <c r="BD88" s="941"/>
      <c r="BE88" s="941"/>
      <c r="BF88" s="941"/>
      <c r="BG88" s="941"/>
      <c r="BH88" s="941"/>
      <c r="BI88" s="941"/>
      <c r="BJ88" s="941"/>
      <c r="BK88" s="941"/>
      <c r="BL88" s="941"/>
      <c r="BM88" s="942"/>
      <c r="BN88" s="203">
        <f t="shared" si="5"/>
        <v>750</v>
      </c>
    </row>
    <row r="89" spans="1:66" s="60" customFormat="1" ht="15.75">
      <c r="A89" s="592">
        <v>71</v>
      </c>
      <c r="B89" s="593"/>
      <c r="C89" s="593"/>
      <c r="D89" s="594"/>
      <c r="E89" s="912" t="s">
        <v>461</v>
      </c>
      <c r="F89" s="913"/>
      <c r="G89" s="913"/>
      <c r="H89" s="913"/>
      <c r="I89" s="913"/>
      <c r="J89" s="913"/>
      <c r="K89" s="913"/>
      <c r="L89" s="913"/>
      <c r="M89" s="913"/>
      <c r="N89" s="913"/>
      <c r="O89" s="913"/>
      <c r="P89" s="913"/>
      <c r="Q89" s="913"/>
      <c r="R89" s="913"/>
      <c r="S89" s="913"/>
      <c r="T89" s="913"/>
      <c r="U89" s="913"/>
      <c r="V89" s="913"/>
      <c r="W89" s="913"/>
      <c r="X89" s="913"/>
      <c r="Y89" s="913"/>
      <c r="Z89" s="913"/>
      <c r="AA89" s="913"/>
      <c r="AB89" s="913"/>
      <c r="AC89" s="913"/>
      <c r="AD89" s="913"/>
      <c r="AE89" s="913"/>
      <c r="AF89" s="913"/>
      <c r="AG89" s="913"/>
      <c r="AH89" s="913"/>
      <c r="AI89" s="913"/>
      <c r="AJ89" s="913"/>
      <c r="AK89" s="913"/>
      <c r="AL89" s="913"/>
      <c r="AM89" s="913"/>
      <c r="AN89" s="913"/>
      <c r="AO89" s="913"/>
      <c r="AP89" s="913"/>
      <c r="AQ89" s="913"/>
      <c r="AR89" s="914"/>
      <c r="AS89" s="996">
        <v>30</v>
      </c>
      <c r="AT89" s="997"/>
      <c r="AU89" s="997"/>
      <c r="AV89" s="997"/>
      <c r="AW89" s="997"/>
      <c r="AX89" s="997"/>
      <c r="AY89" s="997"/>
      <c r="AZ89" s="997"/>
      <c r="BA89" s="997"/>
      <c r="BB89" s="998"/>
      <c r="BC89" s="940">
        <v>15</v>
      </c>
      <c r="BD89" s="941"/>
      <c r="BE89" s="941"/>
      <c r="BF89" s="941"/>
      <c r="BG89" s="941"/>
      <c r="BH89" s="941"/>
      <c r="BI89" s="941"/>
      <c r="BJ89" s="941"/>
      <c r="BK89" s="941"/>
      <c r="BL89" s="941"/>
      <c r="BM89" s="942"/>
      <c r="BN89" s="203">
        <f t="shared" si="5"/>
        <v>450</v>
      </c>
    </row>
    <row r="90" spans="1:66" s="60" customFormat="1" ht="15.75">
      <c r="A90" s="592">
        <v>72</v>
      </c>
      <c r="B90" s="593"/>
      <c r="C90" s="593"/>
      <c r="D90" s="594"/>
      <c r="E90" s="912" t="s">
        <v>462</v>
      </c>
      <c r="F90" s="913"/>
      <c r="G90" s="913"/>
      <c r="H90" s="913"/>
      <c r="I90" s="913"/>
      <c r="J90" s="913"/>
      <c r="K90" s="913"/>
      <c r="L90" s="913"/>
      <c r="M90" s="913"/>
      <c r="N90" s="913"/>
      <c r="O90" s="913"/>
      <c r="P90" s="913"/>
      <c r="Q90" s="913"/>
      <c r="R90" s="913"/>
      <c r="S90" s="913"/>
      <c r="T90" s="913"/>
      <c r="U90" s="913"/>
      <c r="V90" s="913"/>
      <c r="W90" s="913"/>
      <c r="X90" s="913"/>
      <c r="Y90" s="913"/>
      <c r="Z90" s="913"/>
      <c r="AA90" s="913"/>
      <c r="AB90" s="913"/>
      <c r="AC90" s="913"/>
      <c r="AD90" s="913"/>
      <c r="AE90" s="913"/>
      <c r="AF90" s="913"/>
      <c r="AG90" s="913"/>
      <c r="AH90" s="913"/>
      <c r="AI90" s="913"/>
      <c r="AJ90" s="913"/>
      <c r="AK90" s="913"/>
      <c r="AL90" s="913"/>
      <c r="AM90" s="913"/>
      <c r="AN90" s="913"/>
      <c r="AO90" s="913"/>
      <c r="AP90" s="913"/>
      <c r="AQ90" s="913"/>
      <c r="AR90" s="914"/>
      <c r="AS90" s="996">
        <v>30</v>
      </c>
      <c r="AT90" s="997"/>
      <c r="AU90" s="997"/>
      <c r="AV90" s="997"/>
      <c r="AW90" s="997"/>
      <c r="AX90" s="997"/>
      <c r="AY90" s="997"/>
      <c r="AZ90" s="997"/>
      <c r="BA90" s="997"/>
      <c r="BB90" s="998"/>
      <c r="BC90" s="940">
        <v>35</v>
      </c>
      <c r="BD90" s="941"/>
      <c r="BE90" s="941"/>
      <c r="BF90" s="941"/>
      <c r="BG90" s="941"/>
      <c r="BH90" s="941"/>
      <c r="BI90" s="941"/>
      <c r="BJ90" s="941"/>
      <c r="BK90" s="941"/>
      <c r="BL90" s="941"/>
      <c r="BM90" s="942"/>
      <c r="BN90" s="203">
        <f t="shared" si="5"/>
        <v>1050</v>
      </c>
    </row>
    <row r="91" spans="1:66" s="60" customFormat="1" ht="15.75">
      <c r="A91" s="592">
        <v>73</v>
      </c>
      <c r="B91" s="593"/>
      <c r="C91" s="593"/>
      <c r="D91" s="594"/>
      <c r="E91" s="912" t="s">
        <v>463</v>
      </c>
      <c r="F91" s="913"/>
      <c r="G91" s="913"/>
      <c r="H91" s="913"/>
      <c r="I91" s="913"/>
      <c r="J91" s="913"/>
      <c r="K91" s="913"/>
      <c r="L91" s="913"/>
      <c r="M91" s="913"/>
      <c r="N91" s="913"/>
      <c r="O91" s="913"/>
      <c r="P91" s="913"/>
      <c r="Q91" s="913"/>
      <c r="R91" s="913"/>
      <c r="S91" s="913"/>
      <c r="T91" s="913"/>
      <c r="U91" s="913"/>
      <c r="V91" s="913"/>
      <c r="W91" s="913"/>
      <c r="X91" s="913"/>
      <c r="Y91" s="913"/>
      <c r="Z91" s="913"/>
      <c r="AA91" s="913"/>
      <c r="AB91" s="913"/>
      <c r="AC91" s="913"/>
      <c r="AD91" s="913"/>
      <c r="AE91" s="913"/>
      <c r="AF91" s="913"/>
      <c r="AG91" s="913"/>
      <c r="AH91" s="913"/>
      <c r="AI91" s="913"/>
      <c r="AJ91" s="913"/>
      <c r="AK91" s="913"/>
      <c r="AL91" s="913"/>
      <c r="AM91" s="913"/>
      <c r="AN91" s="913"/>
      <c r="AO91" s="913"/>
      <c r="AP91" s="913"/>
      <c r="AQ91" s="913"/>
      <c r="AR91" s="914"/>
      <c r="AS91" s="996">
        <v>50</v>
      </c>
      <c r="AT91" s="997"/>
      <c r="AU91" s="997"/>
      <c r="AV91" s="997"/>
      <c r="AW91" s="997"/>
      <c r="AX91" s="997"/>
      <c r="AY91" s="997"/>
      <c r="AZ91" s="997"/>
      <c r="BA91" s="997"/>
      <c r="BB91" s="998"/>
      <c r="BC91" s="940">
        <v>20</v>
      </c>
      <c r="BD91" s="941"/>
      <c r="BE91" s="941"/>
      <c r="BF91" s="941"/>
      <c r="BG91" s="941"/>
      <c r="BH91" s="941"/>
      <c r="BI91" s="941"/>
      <c r="BJ91" s="941"/>
      <c r="BK91" s="941"/>
      <c r="BL91" s="941"/>
      <c r="BM91" s="942"/>
      <c r="BN91" s="203">
        <f t="shared" si="5"/>
        <v>1000</v>
      </c>
    </row>
    <row r="92" spans="1:66" s="60" customFormat="1" ht="15.75">
      <c r="A92" s="592">
        <v>74</v>
      </c>
      <c r="B92" s="593"/>
      <c r="C92" s="593"/>
      <c r="D92" s="594"/>
      <c r="E92" s="912" t="s">
        <v>464</v>
      </c>
      <c r="F92" s="913"/>
      <c r="G92" s="913"/>
      <c r="H92" s="913"/>
      <c r="I92" s="913"/>
      <c r="J92" s="913"/>
      <c r="K92" s="913"/>
      <c r="L92" s="913"/>
      <c r="M92" s="913"/>
      <c r="N92" s="913"/>
      <c r="O92" s="913"/>
      <c r="P92" s="913"/>
      <c r="Q92" s="913"/>
      <c r="R92" s="913"/>
      <c r="S92" s="913"/>
      <c r="T92" s="913"/>
      <c r="U92" s="913"/>
      <c r="V92" s="913"/>
      <c r="W92" s="913"/>
      <c r="X92" s="913"/>
      <c r="Y92" s="913"/>
      <c r="Z92" s="913"/>
      <c r="AA92" s="913"/>
      <c r="AB92" s="913"/>
      <c r="AC92" s="913"/>
      <c r="AD92" s="913"/>
      <c r="AE92" s="913"/>
      <c r="AF92" s="913"/>
      <c r="AG92" s="913"/>
      <c r="AH92" s="913"/>
      <c r="AI92" s="913"/>
      <c r="AJ92" s="913"/>
      <c r="AK92" s="913"/>
      <c r="AL92" s="913"/>
      <c r="AM92" s="913"/>
      <c r="AN92" s="913"/>
      <c r="AO92" s="913"/>
      <c r="AP92" s="913"/>
      <c r="AQ92" s="913"/>
      <c r="AR92" s="914"/>
      <c r="AS92" s="996">
        <v>30</v>
      </c>
      <c r="AT92" s="997"/>
      <c r="AU92" s="997"/>
      <c r="AV92" s="997"/>
      <c r="AW92" s="997"/>
      <c r="AX92" s="997"/>
      <c r="AY92" s="997"/>
      <c r="AZ92" s="997"/>
      <c r="BA92" s="997"/>
      <c r="BB92" s="998"/>
      <c r="BC92" s="940">
        <v>80</v>
      </c>
      <c r="BD92" s="941"/>
      <c r="BE92" s="941"/>
      <c r="BF92" s="941"/>
      <c r="BG92" s="941"/>
      <c r="BH92" s="941"/>
      <c r="BI92" s="941"/>
      <c r="BJ92" s="941"/>
      <c r="BK92" s="941"/>
      <c r="BL92" s="941"/>
      <c r="BM92" s="942"/>
      <c r="BN92" s="203">
        <f t="shared" si="5"/>
        <v>2400</v>
      </c>
    </row>
    <row r="93" spans="1:66" s="60" customFormat="1" ht="15.75">
      <c r="A93" s="592">
        <v>75</v>
      </c>
      <c r="B93" s="593"/>
      <c r="C93" s="593"/>
      <c r="D93" s="594"/>
      <c r="E93" s="912" t="s">
        <v>465</v>
      </c>
      <c r="F93" s="913"/>
      <c r="G93" s="913"/>
      <c r="H93" s="913"/>
      <c r="I93" s="913"/>
      <c r="J93" s="913"/>
      <c r="K93" s="913"/>
      <c r="L93" s="913"/>
      <c r="M93" s="913"/>
      <c r="N93" s="913"/>
      <c r="O93" s="913"/>
      <c r="P93" s="913"/>
      <c r="Q93" s="913"/>
      <c r="R93" s="913"/>
      <c r="S93" s="913"/>
      <c r="T93" s="913"/>
      <c r="U93" s="913"/>
      <c r="V93" s="913"/>
      <c r="W93" s="913"/>
      <c r="X93" s="913"/>
      <c r="Y93" s="913"/>
      <c r="Z93" s="913"/>
      <c r="AA93" s="913"/>
      <c r="AB93" s="913"/>
      <c r="AC93" s="913"/>
      <c r="AD93" s="913"/>
      <c r="AE93" s="913"/>
      <c r="AF93" s="913"/>
      <c r="AG93" s="913"/>
      <c r="AH93" s="913"/>
      <c r="AI93" s="913"/>
      <c r="AJ93" s="913"/>
      <c r="AK93" s="913"/>
      <c r="AL93" s="913"/>
      <c r="AM93" s="913"/>
      <c r="AN93" s="913"/>
      <c r="AO93" s="913"/>
      <c r="AP93" s="913"/>
      <c r="AQ93" s="913"/>
      <c r="AR93" s="914"/>
      <c r="AS93" s="996">
        <v>30</v>
      </c>
      <c r="AT93" s="997"/>
      <c r="AU93" s="997"/>
      <c r="AV93" s="997"/>
      <c r="AW93" s="997"/>
      <c r="AX93" s="997"/>
      <c r="AY93" s="997"/>
      <c r="AZ93" s="997"/>
      <c r="BA93" s="997"/>
      <c r="BB93" s="998"/>
      <c r="BC93" s="940">
        <v>10</v>
      </c>
      <c r="BD93" s="941"/>
      <c r="BE93" s="941"/>
      <c r="BF93" s="941"/>
      <c r="BG93" s="941"/>
      <c r="BH93" s="941"/>
      <c r="BI93" s="941"/>
      <c r="BJ93" s="941"/>
      <c r="BK93" s="941"/>
      <c r="BL93" s="941"/>
      <c r="BM93" s="942"/>
      <c r="BN93" s="203">
        <f t="shared" si="5"/>
        <v>300</v>
      </c>
    </row>
    <row r="94" spans="1:66" s="60" customFormat="1" ht="15.75">
      <c r="A94" s="592">
        <v>76</v>
      </c>
      <c r="B94" s="593"/>
      <c r="C94" s="593"/>
      <c r="D94" s="594"/>
      <c r="E94" s="912" t="s">
        <v>466</v>
      </c>
      <c r="F94" s="913"/>
      <c r="G94" s="913"/>
      <c r="H94" s="913"/>
      <c r="I94" s="913"/>
      <c r="J94" s="913"/>
      <c r="K94" s="913"/>
      <c r="L94" s="913"/>
      <c r="M94" s="913"/>
      <c r="N94" s="913"/>
      <c r="O94" s="913"/>
      <c r="P94" s="913"/>
      <c r="Q94" s="913"/>
      <c r="R94" s="913"/>
      <c r="S94" s="913"/>
      <c r="T94" s="913"/>
      <c r="U94" s="913"/>
      <c r="V94" s="913"/>
      <c r="W94" s="913"/>
      <c r="X94" s="913"/>
      <c r="Y94" s="913"/>
      <c r="Z94" s="913"/>
      <c r="AA94" s="913"/>
      <c r="AB94" s="913"/>
      <c r="AC94" s="913"/>
      <c r="AD94" s="913"/>
      <c r="AE94" s="913"/>
      <c r="AF94" s="913"/>
      <c r="AG94" s="913"/>
      <c r="AH94" s="913"/>
      <c r="AI94" s="913"/>
      <c r="AJ94" s="913"/>
      <c r="AK94" s="913"/>
      <c r="AL94" s="913"/>
      <c r="AM94" s="913"/>
      <c r="AN94" s="913"/>
      <c r="AO94" s="913"/>
      <c r="AP94" s="913"/>
      <c r="AQ94" s="913"/>
      <c r="AR94" s="914"/>
      <c r="AS94" s="996">
        <v>30</v>
      </c>
      <c r="AT94" s="997"/>
      <c r="AU94" s="997"/>
      <c r="AV94" s="997"/>
      <c r="AW94" s="997"/>
      <c r="AX94" s="997"/>
      <c r="AY94" s="997"/>
      <c r="AZ94" s="997"/>
      <c r="BA94" s="997"/>
      <c r="BB94" s="998"/>
      <c r="BC94" s="940">
        <v>30</v>
      </c>
      <c r="BD94" s="941"/>
      <c r="BE94" s="941"/>
      <c r="BF94" s="941"/>
      <c r="BG94" s="941"/>
      <c r="BH94" s="941"/>
      <c r="BI94" s="941"/>
      <c r="BJ94" s="941"/>
      <c r="BK94" s="941"/>
      <c r="BL94" s="941"/>
      <c r="BM94" s="942"/>
      <c r="BN94" s="203">
        <f t="shared" si="5"/>
        <v>900</v>
      </c>
    </row>
    <row r="95" spans="1:66" s="60" customFormat="1" ht="15.75">
      <c r="A95" s="592">
        <v>77</v>
      </c>
      <c r="B95" s="593"/>
      <c r="C95" s="593"/>
      <c r="D95" s="594"/>
      <c r="E95" s="912" t="s">
        <v>467</v>
      </c>
      <c r="F95" s="913"/>
      <c r="G95" s="913"/>
      <c r="H95" s="913"/>
      <c r="I95" s="913"/>
      <c r="J95" s="913"/>
      <c r="K95" s="913"/>
      <c r="L95" s="913"/>
      <c r="M95" s="913"/>
      <c r="N95" s="913"/>
      <c r="O95" s="913"/>
      <c r="P95" s="913"/>
      <c r="Q95" s="913"/>
      <c r="R95" s="913"/>
      <c r="S95" s="913"/>
      <c r="T95" s="913"/>
      <c r="U95" s="913"/>
      <c r="V95" s="913"/>
      <c r="W95" s="913"/>
      <c r="X95" s="913"/>
      <c r="Y95" s="913"/>
      <c r="Z95" s="913"/>
      <c r="AA95" s="913"/>
      <c r="AB95" s="913"/>
      <c r="AC95" s="913"/>
      <c r="AD95" s="913"/>
      <c r="AE95" s="913"/>
      <c r="AF95" s="913"/>
      <c r="AG95" s="913"/>
      <c r="AH95" s="913"/>
      <c r="AI95" s="913"/>
      <c r="AJ95" s="913"/>
      <c r="AK95" s="913"/>
      <c r="AL95" s="913"/>
      <c r="AM95" s="913"/>
      <c r="AN95" s="913"/>
      <c r="AO95" s="913"/>
      <c r="AP95" s="913"/>
      <c r="AQ95" s="913"/>
      <c r="AR95" s="914"/>
      <c r="AS95" s="996">
        <v>30</v>
      </c>
      <c r="AT95" s="997"/>
      <c r="AU95" s="997"/>
      <c r="AV95" s="997"/>
      <c r="AW95" s="997"/>
      <c r="AX95" s="997"/>
      <c r="AY95" s="997"/>
      <c r="AZ95" s="997"/>
      <c r="BA95" s="997"/>
      <c r="BB95" s="998"/>
      <c r="BC95" s="940">
        <v>50</v>
      </c>
      <c r="BD95" s="941"/>
      <c r="BE95" s="941"/>
      <c r="BF95" s="941"/>
      <c r="BG95" s="941"/>
      <c r="BH95" s="941"/>
      <c r="BI95" s="941"/>
      <c r="BJ95" s="941"/>
      <c r="BK95" s="941"/>
      <c r="BL95" s="941"/>
      <c r="BM95" s="942"/>
      <c r="BN95" s="203">
        <f t="shared" si="5"/>
        <v>1500</v>
      </c>
    </row>
    <row r="96" spans="1:66" s="60" customFormat="1" ht="15.75">
      <c r="A96" s="592">
        <v>78</v>
      </c>
      <c r="B96" s="593"/>
      <c r="C96" s="593"/>
      <c r="D96" s="594"/>
      <c r="E96" s="912" t="s">
        <v>468</v>
      </c>
      <c r="F96" s="913"/>
      <c r="G96" s="913"/>
      <c r="H96" s="913"/>
      <c r="I96" s="913"/>
      <c r="J96" s="913"/>
      <c r="K96" s="913"/>
      <c r="L96" s="913"/>
      <c r="M96" s="913"/>
      <c r="N96" s="913"/>
      <c r="O96" s="913"/>
      <c r="P96" s="913"/>
      <c r="Q96" s="913"/>
      <c r="R96" s="913"/>
      <c r="S96" s="913"/>
      <c r="T96" s="913"/>
      <c r="U96" s="913"/>
      <c r="V96" s="913"/>
      <c r="W96" s="913"/>
      <c r="X96" s="913"/>
      <c r="Y96" s="913"/>
      <c r="Z96" s="913"/>
      <c r="AA96" s="913"/>
      <c r="AB96" s="913"/>
      <c r="AC96" s="913"/>
      <c r="AD96" s="913"/>
      <c r="AE96" s="913"/>
      <c r="AF96" s="913"/>
      <c r="AG96" s="913"/>
      <c r="AH96" s="913"/>
      <c r="AI96" s="913"/>
      <c r="AJ96" s="913"/>
      <c r="AK96" s="913"/>
      <c r="AL96" s="913"/>
      <c r="AM96" s="913"/>
      <c r="AN96" s="913"/>
      <c r="AO96" s="913"/>
      <c r="AP96" s="913"/>
      <c r="AQ96" s="913"/>
      <c r="AR96" s="914"/>
      <c r="AS96" s="996">
        <v>30</v>
      </c>
      <c r="AT96" s="997"/>
      <c r="AU96" s="997"/>
      <c r="AV96" s="997"/>
      <c r="AW96" s="997"/>
      <c r="AX96" s="997"/>
      <c r="AY96" s="997"/>
      <c r="AZ96" s="997"/>
      <c r="BA96" s="997"/>
      <c r="BB96" s="998"/>
      <c r="BC96" s="940">
        <v>40</v>
      </c>
      <c r="BD96" s="941"/>
      <c r="BE96" s="941"/>
      <c r="BF96" s="941"/>
      <c r="BG96" s="941"/>
      <c r="BH96" s="941"/>
      <c r="BI96" s="941"/>
      <c r="BJ96" s="941"/>
      <c r="BK96" s="941"/>
      <c r="BL96" s="941"/>
      <c r="BM96" s="942"/>
      <c r="BN96" s="203">
        <f t="shared" si="5"/>
        <v>1200</v>
      </c>
    </row>
    <row r="97" spans="1:66" s="60" customFormat="1" ht="15.75">
      <c r="A97" s="592">
        <v>79</v>
      </c>
      <c r="B97" s="593"/>
      <c r="C97" s="593"/>
      <c r="D97" s="594"/>
      <c r="E97" s="912" t="s">
        <v>469</v>
      </c>
      <c r="F97" s="913"/>
      <c r="G97" s="913"/>
      <c r="H97" s="913"/>
      <c r="I97" s="913"/>
      <c r="J97" s="913"/>
      <c r="K97" s="913"/>
      <c r="L97" s="913"/>
      <c r="M97" s="913"/>
      <c r="N97" s="913"/>
      <c r="O97" s="913"/>
      <c r="P97" s="913"/>
      <c r="Q97" s="913"/>
      <c r="R97" s="913"/>
      <c r="S97" s="913"/>
      <c r="T97" s="913"/>
      <c r="U97" s="913"/>
      <c r="V97" s="913"/>
      <c r="W97" s="913"/>
      <c r="X97" s="913"/>
      <c r="Y97" s="913"/>
      <c r="Z97" s="913"/>
      <c r="AA97" s="913"/>
      <c r="AB97" s="913"/>
      <c r="AC97" s="913"/>
      <c r="AD97" s="913"/>
      <c r="AE97" s="913"/>
      <c r="AF97" s="913"/>
      <c r="AG97" s="913"/>
      <c r="AH97" s="913"/>
      <c r="AI97" s="913"/>
      <c r="AJ97" s="913"/>
      <c r="AK97" s="913"/>
      <c r="AL97" s="913"/>
      <c r="AM97" s="913"/>
      <c r="AN97" s="913"/>
      <c r="AO97" s="913"/>
      <c r="AP97" s="913"/>
      <c r="AQ97" s="913"/>
      <c r="AR97" s="914"/>
      <c r="AS97" s="996">
        <v>30</v>
      </c>
      <c r="AT97" s="997"/>
      <c r="AU97" s="997"/>
      <c r="AV97" s="997"/>
      <c r="AW97" s="997"/>
      <c r="AX97" s="997"/>
      <c r="AY97" s="997"/>
      <c r="AZ97" s="997"/>
      <c r="BA97" s="997"/>
      <c r="BB97" s="998"/>
      <c r="BC97" s="940">
        <v>20</v>
      </c>
      <c r="BD97" s="941"/>
      <c r="BE97" s="941"/>
      <c r="BF97" s="941"/>
      <c r="BG97" s="941"/>
      <c r="BH97" s="941"/>
      <c r="BI97" s="941"/>
      <c r="BJ97" s="941"/>
      <c r="BK97" s="941"/>
      <c r="BL97" s="941"/>
      <c r="BM97" s="942"/>
      <c r="BN97" s="203">
        <f t="shared" si="5"/>
        <v>600</v>
      </c>
    </row>
    <row r="98" spans="1:66" s="60" customFormat="1" ht="15.75">
      <c r="A98" s="592">
        <v>80</v>
      </c>
      <c r="B98" s="593"/>
      <c r="C98" s="593"/>
      <c r="D98" s="594"/>
      <c r="E98" s="912" t="s">
        <v>470</v>
      </c>
      <c r="F98" s="913"/>
      <c r="G98" s="913"/>
      <c r="H98" s="913"/>
      <c r="I98" s="913"/>
      <c r="J98" s="913"/>
      <c r="K98" s="913"/>
      <c r="L98" s="913"/>
      <c r="M98" s="913"/>
      <c r="N98" s="913"/>
      <c r="O98" s="913"/>
      <c r="P98" s="913"/>
      <c r="Q98" s="913"/>
      <c r="R98" s="913"/>
      <c r="S98" s="913"/>
      <c r="T98" s="913"/>
      <c r="U98" s="913"/>
      <c r="V98" s="913"/>
      <c r="W98" s="913"/>
      <c r="X98" s="913"/>
      <c r="Y98" s="913"/>
      <c r="Z98" s="913"/>
      <c r="AA98" s="913"/>
      <c r="AB98" s="913"/>
      <c r="AC98" s="913"/>
      <c r="AD98" s="913"/>
      <c r="AE98" s="913"/>
      <c r="AF98" s="913"/>
      <c r="AG98" s="913"/>
      <c r="AH98" s="913"/>
      <c r="AI98" s="913"/>
      <c r="AJ98" s="913"/>
      <c r="AK98" s="913"/>
      <c r="AL98" s="913"/>
      <c r="AM98" s="913"/>
      <c r="AN98" s="913"/>
      <c r="AO98" s="913"/>
      <c r="AP98" s="913"/>
      <c r="AQ98" s="913"/>
      <c r="AR98" s="914"/>
      <c r="AS98" s="996">
        <v>30</v>
      </c>
      <c r="AT98" s="997"/>
      <c r="AU98" s="997"/>
      <c r="AV98" s="997"/>
      <c r="AW98" s="997"/>
      <c r="AX98" s="997"/>
      <c r="AY98" s="997"/>
      <c r="AZ98" s="997"/>
      <c r="BA98" s="997"/>
      <c r="BB98" s="998"/>
      <c r="BC98" s="940">
        <v>100</v>
      </c>
      <c r="BD98" s="941"/>
      <c r="BE98" s="941"/>
      <c r="BF98" s="941"/>
      <c r="BG98" s="941"/>
      <c r="BH98" s="941"/>
      <c r="BI98" s="941"/>
      <c r="BJ98" s="941"/>
      <c r="BK98" s="941"/>
      <c r="BL98" s="941"/>
      <c r="BM98" s="942"/>
      <c r="BN98" s="203">
        <f t="shared" si="5"/>
        <v>3000</v>
      </c>
    </row>
    <row r="99" spans="1:66" s="60" customFormat="1" ht="15.75">
      <c r="A99" s="592">
        <v>81</v>
      </c>
      <c r="B99" s="593"/>
      <c r="C99" s="593"/>
      <c r="D99" s="594"/>
      <c r="E99" s="912" t="s">
        <v>471</v>
      </c>
      <c r="F99" s="913"/>
      <c r="G99" s="913"/>
      <c r="H99" s="913"/>
      <c r="I99" s="913"/>
      <c r="J99" s="913"/>
      <c r="K99" s="913"/>
      <c r="L99" s="913"/>
      <c r="M99" s="913"/>
      <c r="N99" s="913"/>
      <c r="O99" s="913"/>
      <c r="P99" s="913"/>
      <c r="Q99" s="913"/>
      <c r="R99" s="913"/>
      <c r="S99" s="913"/>
      <c r="T99" s="913"/>
      <c r="U99" s="913"/>
      <c r="V99" s="913"/>
      <c r="W99" s="913"/>
      <c r="X99" s="913"/>
      <c r="Y99" s="913"/>
      <c r="Z99" s="913"/>
      <c r="AA99" s="913"/>
      <c r="AB99" s="913"/>
      <c r="AC99" s="913"/>
      <c r="AD99" s="913"/>
      <c r="AE99" s="913"/>
      <c r="AF99" s="913"/>
      <c r="AG99" s="913"/>
      <c r="AH99" s="913"/>
      <c r="AI99" s="913"/>
      <c r="AJ99" s="913"/>
      <c r="AK99" s="913"/>
      <c r="AL99" s="913"/>
      <c r="AM99" s="913"/>
      <c r="AN99" s="913"/>
      <c r="AO99" s="913"/>
      <c r="AP99" s="913"/>
      <c r="AQ99" s="913"/>
      <c r="AR99" s="914"/>
      <c r="AS99" s="996">
        <v>10</v>
      </c>
      <c r="AT99" s="997"/>
      <c r="AU99" s="997"/>
      <c r="AV99" s="997"/>
      <c r="AW99" s="997"/>
      <c r="AX99" s="997"/>
      <c r="AY99" s="997"/>
      <c r="AZ99" s="997"/>
      <c r="BA99" s="997"/>
      <c r="BB99" s="998"/>
      <c r="BC99" s="940">
        <v>500</v>
      </c>
      <c r="BD99" s="941"/>
      <c r="BE99" s="941"/>
      <c r="BF99" s="941"/>
      <c r="BG99" s="941"/>
      <c r="BH99" s="941"/>
      <c r="BI99" s="941"/>
      <c r="BJ99" s="941"/>
      <c r="BK99" s="941"/>
      <c r="BL99" s="941"/>
      <c r="BM99" s="942"/>
      <c r="BN99" s="203">
        <f t="shared" si="5"/>
        <v>5000</v>
      </c>
    </row>
    <row r="100" spans="1:66" s="60" customFormat="1" ht="15.75">
      <c r="A100" s="592">
        <v>82</v>
      </c>
      <c r="B100" s="593"/>
      <c r="C100" s="593"/>
      <c r="D100" s="594"/>
      <c r="E100" s="912" t="s">
        <v>472</v>
      </c>
      <c r="F100" s="913"/>
      <c r="G100" s="913"/>
      <c r="H100" s="913"/>
      <c r="I100" s="913"/>
      <c r="J100" s="913"/>
      <c r="K100" s="913"/>
      <c r="L100" s="913"/>
      <c r="M100" s="913"/>
      <c r="N100" s="913"/>
      <c r="O100" s="913"/>
      <c r="P100" s="913"/>
      <c r="Q100" s="913"/>
      <c r="R100" s="913"/>
      <c r="S100" s="913"/>
      <c r="T100" s="913"/>
      <c r="U100" s="913"/>
      <c r="V100" s="913"/>
      <c r="W100" s="913"/>
      <c r="X100" s="913"/>
      <c r="Y100" s="913"/>
      <c r="Z100" s="913"/>
      <c r="AA100" s="913"/>
      <c r="AB100" s="913"/>
      <c r="AC100" s="913"/>
      <c r="AD100" s="913"/>
      <c r="AE100" s="913"/>
      <c r="AF100" s="913"/>
      <c r="AG100" s="913"/>
      <c r="AH100" s="913"/>
      <c r="AI100" s="913"/>
      <c r="AJ100" s="913"/>
      <c r="AK100" s="913"/>
      <c r="AL100" s="913"/>
      <c r="AM100" s="913"/>
      <c r="AN100" s="913"/>
      <c r="AO100" s="913"/>
      <c r="AP100" s="913"/>
      <c r="AQ100" s="913"/>
      <c r="AR100" s="914"/>
      <c r="AS100" s="996">
        <v>3</v>
      </c>
      <c r="AT100" s="997"/>
      <c r="AU100" s="997"/>
      <c r="AV100" s="997"/>
      <c r="AW100" s="997"/>
      <c r="AX100" s="997"/>
      <c r="AY100" s="997"/>
      <c r="AZ100" s="997"/>
      <c r="BA100" s="997"/>
      <c r="BB100" s="998"/>
      <c r="BC100" s="940">
        <v>50</v>
      </c>
      <c r="BD100" s="941"/>
      <c r="BE100" s="941"/>
      <c r="BF100" s="941"/>
      <c r="BG100" s="941"/>
      <c r="BH100" s="941"/>
      <c r="BI100" s="941"/>
      <c r="BJ100" s="941"/>
      <c r="BK100" s="941"/>
      <c r="BL100" s="941"/>
      <c r="BM100" s="942"/>
      <c r="BN100" s="203">
        <f t="shared" si="5"/>
        <v>150</v>
      </c>
    </row>
    <row r="101" spans="1:66" s="60" customFormat="1" ht="15.75">
      <c r="A101" s="592">
        <v>83</v>
      </c>
      <c r="B101" s="593"/>
      <c r="C101" s="593"/>
      <c r="D101" s="594"/>
      <c r="E101" s="912" t="s">
        <v>473</v>
      </c>
      <c r="F101" s="913"/>
      <c r="G101" s="913"/>
      <c r="H101" s="913"/>
      <c r="I101" s="913"/>
      <c r="J101" s="913"/>
      <c r="K101" s="913"/>
      <c r="L101" s="913"/>
      <c r="M101" s="913"/>
      <c r="N101" s="913"/>
      <c r="O101" s="913"/>
      <c r="P101" s="913"/>
      <c r="Q101" s="913"/>
      <c r="R101" s="913"/>
      <c r="S101" s="913"/>
      <c r="T101" s="913"/>
      <c r="U101" s="913"/>
      <c r="V101" s="913"/>
      <c r="W101" s="913"/>
      <c r="X101" s="913"/>
      <c r="Y101" s="913"/>
      <c r="Z101" s="913"/>
      <c r="AA101" s="913"/>
      <c r="AB101" s="913"/>
      <c r="AC101" s="913"/>
      <c r="AD101" s="913"/>
      <c r="AE101" s="913"/>
      <c r="AF101" s="913"/>
      <c r="AG101" s="913"/>
      <c r="AH101" s="913"/>
      <c r="AI101" s="913"/>
      <c r="AJ101" s="913"/>
      <c r="AK101" s="913"/>
      <c r="AL101" s="913"/>
      <c r="AM101" s="913"/>
      <c r="AN101" s="913"/>
      <c r="AO101" s="913"/>
      <c r="AP101" s="913"/>
      <c r="AQ101" s="913"/>
      <c r="AR101" s="914"/>
      <c r="AS101" s="996">
        <v>10</v>
      </c>
      <c r="AT101" s="997"/>
      <c r="AU101" s="997"/>
      <c r="AV101" s="997"/>
      <c r="AW101" s="997"/>
      <c r="AX101" s="997"/>
      <c r="AY101" s="997"/>
      <c r="AZ101" s="997"/>
      <c r="BA101" s="997"/>
      <c r="BB101" s="998"/>
      <c r="BC101" s="940">
        <v>35</v>
      </c>
      <c r="BD101" s="941"/>
      <c r="BE101" s="941"/>
      <c r="BF101" s="941"/>
      <c r="BG101" s="941"/>
      <c r="BH101" s="941"/>
      <c r="BI101" s="941"/>
      <c r="BJ101" s="941"/>
      <c r="BK101" s="941"/>
      <c r="BL101" s="941"/>
      <c r="BM101" s="942"/>
      <c r="BN101" s="203">
        <f t="shared" si="5"/>
        <v>350</v>
      </c>
    </row>
    <row r="102" spans="1:66" s="60" customFormat="1" ht="15.75">
      <c r="A102" s="592">
        <v>84</v>
      </c>
      <c r="B102" s="593"/>
      <c r="C102" s="593"/>
      <c r="D102" s="594"/>
      <c r="E102" s="912" t="s">
        <v>474</v>
      </c>
      <c r="F102" s="913"/>
      <c r="G102" s="913"/>
      <c r="H102" s="913"/>
      <c r="I102" s="913"/>
      <c r="J102" s="913"/>
      <c r="K102" s="913"/>
      <c r="L102" s="913"/>
      <c r="M102" s="913"/>
      <c r="N102" s="913"/>
      <c r="O102" s="913"/>
      <c r="P102" s="913"/>
      <c r="Q102" s="913"/>
      <c r="R102" s="913"/>
      <c r="S102" s="913"/>
      <c r="T102" s="913"/>
      <c r="U102" s="913"/>
      <c r="V102" s="913"/>
      <c r="W102" s="913"/>
      <c r="X102" s="913"/>
      <c r="Y102" s="913"/>
      <c r="Z102" s="913"/>
      <c r="AA102" s="913"/>
      <c r="AB102" s="913"/>
      <c r="AC102" s="913"/>
      <c r="AD102" s="913"/>
      <c r="AE102" s="913"/>
      <c r="AF102" s="913"/>
      <c r="AG102" s="913"/>
      <c r="AH102" s="913"/>
      <c r="AI102" s="913"/>
      <c r="AJ102" s="913"/>
      <c r="AK102" s="913"/>
      <c r="AL102" s="913"/>
      <c r="AM102" s="913"/>
      <c r="AN102" s="913"/>
      <c r="AO102" s="913"/>
      <c r="AP102" s="913"/>
      <c r="AQ102" s="913"/>
      <c r="AR102" s="914"/>
      <c r="AS102" s="996">
        <v>10</v>
      </c>
      <c r="AT102" s="997"/>
      <c r="AU102" s="997"/>
      <c r="AV102" s="997"/>
      <c r="AW102" s="997"/>
      <c r="AX102" s="997"/>
      <c r="AY102" s="997"/>
      <c r="AZ102" s="997"/>
      <c r="BA102" s="997"/>
      <c r="BB102" s="998"/>
      <c r="BC102" s="940">
        <v>100</v>
      </c>
      <c r="BD102" s="941"/>
      <c r="BE102" s="941"/>
      <c r="BF102" s="941"/>
      <c r="BG102" s="941"/>
      <c r="BH102" s="941"/>
      <c r="BI102" s="941"/>
      <c r="BJ102" s="941"/>
      <c r="BK102" s="941"/>
      <c r="BL102" s="941"/>
      <c r="BM102" s="942"/>
      <c r="BN102" s="203">
        <f t="shared" si="5"/>
        <v>1000</v>
      </c>
    </row>
    <row r="103" spans="1:66" s="60" customFormat="1" ht="15.75">
      <c r="A103" s="592">
        <v>85</v>
      </c>
      <c r="B103" s="593"/>
      <c r="C103" s="593"/>
      <c r="D103" s="594"/>
      <c r="E103" s="912" t="s">
        <v>475</v>
      </c>
      <c r="F103" s="913"/>
      <c r="G103" s="913"/>
      <c r="H103" s="913"/>
      <c r="I103" s="913"/>
      <c r="J103" s="913"/>
      <c r="K103" s="913"/>
      <c r="L103" s="913"/>
      <c r="M103" s="913"/>
      <c r="N103" s="913"/>
      <c r="O103" s="913"/>
      <c r="P103" s="913"/>
      <c r="Q103" s="913"/>
      <c r="R103" s="913"/>
      <c r="S103" s="913"/>
      <c r="T103" s="913"/>
      <c r="U103" s="913"/>
      <c r="V103" s="913"/>
      <c r="W103" s="913"/>
      <c r="X103" s="913"/>
      <c r="Y103" s="913"/>
      <c r="Z103" s="913"/>
      <c r="AA103" s="913"/>
      <c r="AB103" s="913"/>
      <c r="AC103" s="913"/>
      <c r="AD103" s="913"/>
      <c r="AE103" s="913"/>
      <c r="AF103" s="913"/>
      <c r="AG103" s="913"/>
      <c r="AH103" s="913"/>
      <c r="AI103" s="913"/>
      <c r="AJ103" s="913"/>
      <c r="AK103" s="913"/>
      <c r="AL103" s="913"/>
      <c r="AM103" s="913"/>
      <c r="AN103" s="913"/>
      <c r="AO103" s="913"/>
      <c r="AP103" s="913"/>
      <c r="AQ103" s="913"/>
      <c r="AR103" s="914"/>
      <c r="AS103" s="996">
        <v>10</v>
      </c>
      <c r="AT103" s="997"/>
      <c r="AU103" s="997"/>
      <c r="AV103" s="997"/>
      <c r="AW103" s="997"/>
      <c r="AX103" s="997"/>
      <c r="AY103" s="997"/>
      <c r="AZ103" s="997"/>
      <c r="BA103" s="997"/>
      <c r="BB103" s="998"/>
      <c r="BC103" s="940">
        <v>80</v>
      </c>
      <c r="BD103" s="941"/>
      <c r="BE103" s="941"/>
      <c r="BF103" s="941"/>
      <c r="BG103" s="941"/>
      <c r="BH103" s="941"/>
      <c r="BI103" s="941"/>
      <c r="BJ103" s="941"/>
      <c r="BK103" s="941"/>
      <c r="BL103" s="941"/>
      <c r="BM103" s="942"/>
      <c r="BN103" s="203">
        <f t="shared" si="5"/>
        <v>800</v>
      </c>
    </row>
    <row r="104" spans="1:66" s="60" customFormat="1" ht="15.75">
      <c r="A104" s="592">
        <v>86</v>
      </c>
      <c r="B104" s="593"/>
      <c r="C104" s="593"/>
      <c r="D104" s="594"/>
      <c r="E104" s="912" t="s">
        <v>476</v>
      </c>
      <c r="F104" s="913"/>
      <c r="G104" s="913"/>
      <c r="H104" s="913"/>
      <c r="I104" s="913"/>
      <c r="J104" s="913"/>
      <c r="K104" s="913"/>
      <c r="L104" s="913"/>
      <c r="M104" s="913"/>
      <c r="N104" s="913"/>
      <c r="O104" s="913"/>
      <c r="P104" s="913"/>
      <c r="Q104" s="913"/>
      <c r="R104" s="913"/>
      <c r="S104" s="913"/>
      <c r="T104" s="913"/>
      <c r="U104" s="913"/>
      <c r="V104" s="913"/>
      <c r="W104" s="913"/>
      <c r="X104" s="913"/>
      <c r="Y104" s="913"/>
      <c r="Z104" s="913"/>
      <c r="AA104" s="913"/>
      <c r="AB104" s="913"/>
      <c r="AC104" s="913"/>
      <c r="AD104" s="913"/>
      <c r="AE104" s="913"/>
      <c r="AF104" s="913"/>
      <c r="AG104" s="913"/>
      <c r="AH104" s="913"/>
      <c r="AI104" s="913"/>
      <c r="AJ104" s="913"/>
      <c r="AK104" s="913"/>
      <c r="AL104" s="913"/>
      <c r="AM104" s="913"/>
      <c r="AN104" s="913"/>
      <c r="AO104" s="913"/>
      <c r="AP104" s="913"/>
      <c r="AQ104" s="913"/>
      <c r="AR104" s="914"/>
      <c r="AS104" s="996">
        <v>30</v>
      </c>
      <c r="AT104" s="997"/>
      <c r="AU104" s="997"/>
      <c r="AV104" s="997"/>
      <c r="AW104" s="997"/>
      <c r="AX104" s="997"/>
      <c r="AY104" s="997"/>
      <c r="AZ104" s="997"/>
      <c r="BA104" s="997"/>
      <c r="BB104" s="998"/>
      <c r="BC104" s="940">
        <v>25</v>
      </c>
      <c r="BD104" s="941"/>
      <c r="BE104" s="941"/>
      <c r="BF104" s="941"/>
      <c r="BG104" s="941"/>
      <c r="BH104" s="941"/>
      <c r="BI104" s="941"/>
      <c r="BJ104" s="941"/>
      <c r="BK104" s="941"/>
      <c r="BL104" s="941"/>
      <c r="BM104" s="942"/>
      <c r="BN104" s="203">
        <f t="shared" si="5"/>
        <v>750</v>
      </c>
    </row>
    <row r="105" spans="1:66" s="60" customFormat="1" ht="15.75">
      <c r="A105" s="592">
        <v>87</v>
      </c>
      <c r="B105" s="593"/>
      <c r="C105" s="593"/>
      <c r="D105" s="594"/>
      <c r="E105" s="912" t="s">
        <v>477</v>
      </c>
      <c r="F105" s="913"/>
      <c r="G105" s="913"/>
      <c r="H105" s="913"/>
      <c r="I105" s="913"/>
      <c r="J105" s="913"/>
      <c r="K105" s="913"/>
      <c r="L105" s="913"/>
      <c r="M105" s="913"/>
      <c r="N105" s="913"/>
      <c r="O105" s="913"/>
      <c r="P105" s="913"/>
      <c r="Q105" s="913"/>
      <c r="R105" s="913"/>
      <c r="S105" s="913"/>
      <c r="T105" s="913"/>
      <c r="U105" s="913"/>
      <c r="V105" s="913"/>
      <c r="W105" s="913"/>
      <c r="X105" s="913"/>
      <c r="Y105" s="913"/>
      <c r="Z105" s="913"/>
      <c r="AA105" s="913"/>
      <c r="AB105" s="913"/>
      <c r="AC105" s="913"/>
      <c r="AD105" s="913"/>
      <c r="AE105" s="913"/>
      <c r="AF105" s="913"/>
      <c r="AG105" s="913"/>
      <c r="AH105" s="913"/>
      <c r="AI105" s="913"/>
      <c r="AJ105" s="913"/>
      <c r="AK105" s="913"/>
      <c r="AL105" s="913"/>
      <c r="AM105" s="913"/>
      <c r="AN105" s="913"/>
      <c r="AO105" s="913"/>
      <c r="AP105" s="913"/>
      <c r="AQ105" s="913"/>
      <c r="AR105" s="914"/>
      <c r="AS105" s="996">
        <v>20</v>
      </c>
      <c r="AT105" s="997"/>
      <c r="AU105" s="997"/>
      <c r="AV105" s="997"/>
      <c r="AW105" s="997"/>
      <c r="AX105" s="997"/>
      <c r="AY105" s="997"/>
      <c r="AZ105" s="997"/>
      <c r="BA105" s="997"/>
      <c r="BB105" s="998"/>
      <c r="BC105" s="940">
        <v>40</v>
      </c>
      <c r="BD105" s="941"/>
      <c r="BE105" s="941"/>
      <c r="BF105" s="941"/>
      <c r="BG105" s="941"/>
      <c r="BH105" s="941"/>
      <c r="BI105" s="941"/>
      <c r="BJ105" s="941"/>
      <c r="BK105" s="941"/>
      <c r="BL105" s="941"/>
      <c r="BM105" s="942"/>
      <c r="BN105" s="203">
        <f t="shared" si="5"/>
        <v>800</v>
      </c>
    </row>
    <row r="106" spans="1:66" s="60" customFormat="1" ht="15.75">
      <c r="A106" s="592">
        <v>88</v>
      </c>
      <c r="B106" s="593"/>
      <c r="C106" s="593"/>
      <c r="D106" s="594"/>
      <c r="E106" s="912" t="s">
        <v>478</v>
      </c>
      <c r="F106" s="913"/>
      <c r="G106" s="913"/>
      <c r="H106" s="913"/>
      <c r="I106" s="913"/>
      <c r="J106" s="913"/>
      <c r="K106" s="913"/>
      <c r="L106" s="913"/>
      <c r="M106" s="913"/>
      <c r="N106" s="913"/>
      <c r="O106" s="913"/>
      <c r="P106" s="913"/>
      <c r="Q106" s="913"/>
      <c r="R106" s="913"/>
      <c r="S106" s="913"/>
      <c r="T106" s="913"/>
      <c r="U106" s="913"/>
      <c r="V106" s="913"/>
      <c r="W106" s="913"/>
      <c r="X106" s="913"/>
      <c r="Y106" s="913"/>
      <c r="Z106" s="913"/>
      <c r="AA106" s="913"/>
      <c r="AB106" s="913"/>
      <c r="AC106" s="913"/>
      <c r="AD106" s="913"/>
      <c r="AE106" s="913"/>
      <c r="AF106" s="913"/>
      <c r="AG106" s="913"/>
      <c r="AH106" s="913"/>
      <c r="AI106" s="913"/>
      <c r="AJ106" s="913"/>
      <c r="AK106" s="913"/>
      <c r="AL106" s="913"/>
      <c r="AM106" s="913"/>
      <c r="AN106" s="913"/>
      <c r="AO106" s="913"/>
      <c r="AP106" s="913"/>
      <c r="AQ106" s="913"/>
      <c r="AR106" s="914"/>
      <c r="AS106" s="996">
        <v>5</v>
      </c>
      <c r="AT106" s="997"/>
      <c r="AU106" s="997"/>
      <c r="AV106" s="997"/>
      <c r="AW106" s="997"/>
      <c r="AX106" s="997"/>
      <c r="AY106" s="997"/>
      <c r="AZ106" s="997"/>
      <c r="BA106" s="997"/>
      <c r="BB106" s="998"/>
      <c r="BC106" s="940">
        <v>280</v>
      </c>
      <c r="BD106" s="941"/>
      <c r="BE106" s="941"/>
      <c r="BF106" s="941"/>
      <c r="BG106" s="941"/>
      <c r="BH106" s="941"/>
      <c r="BI106" s="941"/>
      <c r="BJ106" s="941"/>
      <c r="BK106" s="941"/>
      <c r="BL106" s="941"/>
      <c r="BM106" s="942"/>
      <c r="BN106" s="203">
        <f t="shared" si="5"/>
        <v>1400</v>
      </c>
    </row>
    <row r="107" spans="1:66" s="60" customFormat="1" ht="15.75">
      <c r="A107" s="592">
        <v>89</v>
      </c>
      <c r="B107" s="593"/>
      <c r="C107" s="593"/>
      <c r="D107" s="594"/>
      <c r="E107" s="912" t="s">
        <v>479</v>
      </c>
      <c r="F107" s="913"/>
      <c r="G107" s="913"/>
      <c r="H107" s="913"/>
      <c r="I107" s="913"/>
      <c r="J107" s="913"/>
      <c r="K107" s="913"/>
      <c r="L107" s="913"/>
      <c r="M107" s="913"/>
      <c r="N107" s="913"/>
      <c r="O107" s="913"/>
      <c r="P107" s="913"/>
      <c r="Q107" s="913"/>
      <c r="R107" s="913"/>
      <c r="S107" s="913"/>
      <c r="T107" s="913"/>
      <c r="U107" s="913"/>
      <c r="V107" s="913"/>
      <c r="W107" s="913"/>
      <c r="X107" s="913"/>
      <c r="Y107" s="913"/>
      <c r="Z107" s="913"/>
      <c r="AA107" s="913"/>
      <c r="AB107" s="913"/>
      <c r="AC107" s="913"/>
      <c r="AD107" s="913"/>
      <c r="AE107" s="913"/>
      <c r="AF107" s="913"/>
      <c r="AG107" s="913"/>
      <c r="AH107" s="913"/>
      <c r="AI107" s="913"/>
      <c r="AJ107" s="913"/>
      <c r="AK107" s="913"/>
      <c r="AL107" s="913"/>
      <c r="AM107" s="913"/>
      <c r="AN107" s="913"/>
      <c r="AO107" s="913"/>
      <c r="AP107" s="913"/>
      <c r="AQ107" s="913"/>
      <c r="AR107" s="914"/>
      <c r="AS107" s="996">
        <v>10</v>
      </c>
      <c r="AT107" s="997"/>
      <c r="AU107" s="997"/>
      <c r="AV107" s="997"/>
      <c r="AW107" s="997"/>
      <c r="AX107" s="997"/>
      <c r="AY107" s="997"/>
      <c r="AZ107" s="997"/>
      <c r="BA107" s="997"/>
      <c r="BB107" s="998"/>
      <c r="BC107" s="940">
        <v>150</v>
      </c>
      <c r="BD107" s="941"/>
      <c r="BE107" s="941"/>
      <c r="BF107" s="941"/>
      <c r="BG107" s="941"/>
      <c r="BH107" s="941"/>
      <c r="BI107" s="941"/>
      <c r="BJ107" s="941"/>
      <c r="BK107" s="941"/>
      <c r="BL107" s="941"/>
      <c r="BM107" s="942"/>
      <c r="BN107" s="203">
        <f t="shared" si="5"/>
        <v>1500</v>
      </c>
    </row>
    <row r="108" spans="1:66" s="60" customFormat="1" ht="15.75">
      <c r="A108" s="592">
        <v>90</v>
      </c>
      <c r="B108" s="593"/>
      <c r="C108" s="593"/>
      <c r="D108" s="594"/>
      <c r="E108" s="912" t="s">
        <v>480</v>
      </c>
      <c r="F108" s="913"/>
      <c r="G108" s="913"/>
      <c r="H108" s="913"/>
      <c r="I108" s="913"/>
      <c r="J108" s="913"/>
      <c r="K108" s="913"/>
      <c r="L108" s="913"/>
      <c r="M108" s="913"/>
      <c r="N108" s="913"/>
      <c r="O108" s="913"/>
      <c r="P108" s="913"/>
      <c r="Q108" s="913"/>
      <c r="R108" s="913"/>
      <c r="S108" s="913"/>
      <c r="T108" s="913"/>
      <c r="U108" s="913"/>
      <c r="V108" s="913"/>
      <c r="W108" s="913"/>
      <c r="X108" s="913"/>
      <c r="Y108" s="913"/>
      <c r="Z108" s="913"/>
      <c r="AA108" s="913"/>
      <c r="AB108" s="913"/>
      <c r="AC108" s="913"/>
      <c r="AD108" s="913"/>
      <c r="AE108" s="913"/>
      <c r="AF108" s="913"/>
      <c r="AG108" s="913"/>
      <c r="AH108" s="913"/>
      <c r="AI108" s="913"/>
      <c r="AJ108" s="913"/>
      <c r="AK108" s="913"/>
      <c r="AL108" s="913"/>
      <c r="AM108" s="913"/>
      <c r="AN108" s="913"/>
      <c r="AO108" s="913"/>
      <c r="AP108" s="913"/>
      <c r="AQ108" s="913"/>
      <c r="AR108" s="914"/>
      <c r="AS108" s="996">
        <v>2</v>
      </c>
      <c r="AT108" s="997"/>
      <c r="AU108" s="997"/>
      <c r="AV108" s="997"/>
      <c r="AW108" s="997"/>
      <c r="AX108" s="997"/>
      <c r="AY108" s="997"/>
      <c r="AZ108" s="997"/>
      <c r="BA108" s="997"/>
      <c r="BB108" s="998"/>
      <c r="BC108" s="940">
        <v>750</v>
      </c>
      <c r="BD108" s="941"/>
      <c r="BE108" s="941"/>
      <c r="BF108" s="941"/>
      <c r="BG108" s="941"/>
      <c r="BH108" s="941"/>
      <c r="BI108" s="941"/>
      <c r="BJ108" s="941"/>
      <c r="BK108" s="941"/>
      <c r="BL108" s="941"/>
      <c r="BM108" s="942"/>
      <c r="BN108" s="203">
        <f t="shared" si="5"/>
        <v>1500</v>
      </c>
    </row>
    <row r="109" spans="1:66" s="60" customFormat="1" ht="15.75">
      <c r="A109" s="592">
        <v>91</v>
      </c>
      <c r="B109" s="593"/>
      <c r="C109" s="593"/>
      <c r="D109" s="594"/>
      <c r="E109" s="912" t="s">
        <v>481</v>
      </c>
      <c r="F109" s="913"/>
      <c r="G109" s="913"/>
      <c r="H109" s="913"/>
      <c r="I109" s="913"/>
      <c r="J109" s="913"/>
      <c r="K109" s="913"/>
      <c r="L109" s="913"/>
      <c r="M109" s="913"/>
      <c r="N109" s="913"/>
      <c r="O109" s="913"/>
      <c r="P109" s="913"/>
      <c r="Q109" s="913"/>
      <c r="R109" s="913"/>
      <c r="S109" s="913"/>
      <c r="T109" s="913"/>
      <c r="U109" s="913"/>
      <c r="V109" s="913"/>
      <c r="W109" s="913"/>
      <c r="X109" s="913"/>
      <c r="Y109" s="913"/>
      <c r="Z109" s="913"/>
      <c r="AA109" s="913"/>
      <c r="AB109" s="913"/>
      <c r="AC109" s="913"/>
      <c r="AD109" s="913"/>
      <c r="AE109" s="913"/>
      <c r="AF109" s="913"/>
      <c r="AG109" s="913"/>
      <c r="AH109" s="913"/>
      <c r="AI109" s="913"/>
      <c r="AJ109" s="913"/>
      <c r="AK109" s="913"/>
      <c r="AL109" s="913"/>
      <c r="AM109" s="913"/>
      <c r="AN109" s="913"/>
      <c r="AO109" s="913"/>
      <c r="AP109" s="913"/>
      <c r="AQ109" s="913"/>
      <c r="AR109" s="914"/>
      <c r="AS109" s="996">
        <v>10</v>
      </c>
      <c r="AT109" s="997"/>
      <c r="AU109" s="997"/>
      <c r="AV109" s="997"/>
      <c r="AW109" s="997"/>
      <c r="AX109" s="997"/>
      <c r="AY109" s="997"/>
      <c r="AZ109" s="997"/>
      <c r="BA109" s="997"/>
      <c r="BB109" s="998"/>
      <c r="BC109" s="940">
        <v>60</v>
      </c>
      <c r="BD109" s="941"/>
      <c r="BE109" s="941"/>
      <c r="BF109" s="941"/>
      <c r="BG109" s="941"/>
      <c r="BH109" s="941"/>
      <c r="BI109" s="941"/>
      <c r="BJ109" s="941"/>
      <c r="BK109" s="941"/>
      <c r="BL109" s="941"/>
      <c r="BM109" s="942"/>
      <c r="BN109" s="203">
        <f t="shared" si="5"/>
        <v>600</v>
      </c>
    </row>
    <row r="110" spans="1:66" s="60" customFormat="1" ht="19.5" customHeight="1">
      <c r="A110" s="606"/>
      <c r="B110" s="545"/>
      <c r="C110" s="545"/>
      <c r="D110" s="607"/>
      <c r="E110" s="601" t="s">
        <v>385</v>
      </c>
      <c r="F110" s="562"/>
      <c r="G110" s="562"/>
      <c r="H110" s="562"/>
      <c r="I110" s="562"/>
      <c r="J110" s="562"/>
      <c r="K110" s="562"/>
      <c r="L110" s="562"/>
      <c r="M110" s="562"/>
      <c r="N110" s="562"/>
      <c r="O110" s="562"/>
      <c r="P110" s="562"/>
      <c r="Q110" s="562"/>
      <c r="R110" s="562"/>
      <c r="S110" s="562"/>
      <c r="T110" s="562"/>
      <c r="U110" s="562"/>
      <c r="V110" s="562"/>
      <c r="W110" s="562"/>
      <c r="X110" s="562"/>
      <c r="Y110" s="562"/>
      <c r="Z110" s="562"/>
      <c r="AA110" s="562"/>
      <c r="AB110" s="562"/>
      <c r="AC110" s="562"/>
      <c r="AD110" s="562"/>
      <c r="AE110" s="562"/>
      <c r="AF110" s="562"/>
      <c r="AG110" s="562"/>
      <c r="AH110" s="562"/>
      <c r="AI110" s="562"/>
      <c r="AJ110" s="562"/>
      <c r="AK110" s="562"/>
      <c r="AL110" s="562"/>
      <c r="AM110" s="562"/>
      <c r="AN110" s="562"/>
      <c r="AO110" s="562"/>
      <c r="AP110" s="562"/>
      <c r="AQ110" s="562"/>
      <c r="AR110" s="602"/>
      <c r="AS110" s="606"/>
      <c r="AT110" s="545"/>
      <c r="AU110" s="545"/>
      <c r="AV110" s="545"/>
      <c r="AW110" s="545"/>
      <c r="AX110" s="545"/>
      <c r="AY110" s="545"/>
      <c r="AZ110" s="545"/>
      <c r="BA110" s="545"/>
      <c r="BB110" s="607"/>
      <c r="BC110" s="817"/>
      <c r="BD110" s="896"/>
      <c r="BE110" s="896"/>
      <c r="BF110" s="896"/>
      <c r="BG110" s="896"/>
      <c r="BH110" s="896"/>
      <c r="BI110" s="896"/>
      <c r="BJ110" s="896"/>
      <c r="BK110" s="896"/>
      <c r="BL110" s="896"/>
      <c r="BM110" s="818"/>
      <c r="BN110" s="105">
        <f>SUM(BN111:BN119)</f>
        <v>911400</v>
      </c>
    </row>
    <row r="111" spans="1:66" s="60" customFormat="1" ht="27" customHeight="1">
      <c r="A111" s="592">
        <v>92</v>
      </c>
      <c r="B111" s="593"/>
      <c r="C111" s="593"/>
      <c r="D111" s="594"/>
      <c r="E111" s="1055" t="s">
        <v>998</v>
      </c>
      <c r="F111" s="1056"/>
      <c r="G111" s="1056"/>
      <c r="H111" s="1056"/>
      <c r="I111" s="1056"/>
      <c r="J111" s="1056"/>
      <c r="K111" s="1056"/>
      <c r="L111" s="1056"/>
      <c r="M111" s="1056"/>
      <c r="N111" s="1056"/>
      <c r="O111" s="1056"/>
      <c r="P111" s="1056"/>
      <c r="Q111" s="1056"/>
      <c r="R111" s="1056"/>
      <c r="S111" s="1056"/>
      <c r="T111" s="1056"/>
      <c r="U111" s="1056"/>
      <c r="V111" s="1056"/>
      <c r="W111" s="1056"/>
      <c r="X111" s="1056"/>
      <c r="Y111" s="1056"/>
      <c r="Z111" s="1056"/>
      <c r="AA111" s="1056"/>
      <c r="AB111" s="1056"/>
      <c r="AC111" s="1056"/>
      <c r="AD111" s="1056"/>
      <c r="AE111" s="1056"/>
      <c r="AF111" s="1056"/>
      <c r="AG111" s="1056"/>
      <c r="AH111" s="1056"/>
      <c r="AI111" s="1056"/>
      <c r="AJ111" s="1056"/>
      <c r="AK111" s="1056"/>
      <c r="AL111" s="1056"/>
      <c r="AM111" s="1056"/>
      <c r="AN111" s="1056"/>
      <c r="AO111" s="1056"/>
      <c r="AP111" s="1056"/>
      <c r="AQ111" s="1056"/>
      <c r="AR111" s="1057"/>
      <c r="AS111" s="1115"/>
      <c r="AT111" s="1116"/>
      <c r="AU111" s="1116"/>
      <c r="AV111" s="1116"/>
      <c r="AW111" s="1116"/>
      <c r="AX111" s="1116"/>
      <c r="AY111" s="1116"/>
      <c r="AZ111" s="1116"/>
      <c r="BA111" s="1116"/>
      <c r="BB111" s="1117"/>
      <c r="BC111" s="1118"/>
      <c r="BD111" s="1119"/>
      <c r="BE111" s="1119"/>
      <c r="BF111" s="1119"/>
      <c r="BG111" s="1119"/>
      <c r="BH111" s="1119"/>
      <c r="BI111" s="1119"/>
      <c r="BJ111" s="1119"/>
      <c r="BK111" s="1119"/>
      <c r="BL111" s="1119"/>
      <c r="BM111" s="1120"/>
      <c r="BN111" s="203">
        <v>10000</v>
      </c>
    </row>
    <row r="112" spans="1:66" s="60" customFormat="1" ht="15.75">
      <c r="A112" s="592">
        <v>93</v>
      </c>
      <c r="B112" s="593"/>
      <c r="C112" s="593"/>
      <c r="D112" s="594"/>
      <c r="E112" s="1055" t="s">
        <v>999</v>
      </c>
      <c r="F112" s="1056"/>
      <c r="G112" s="1056"/>
      <c r="H112" s="1056"/>
      <c r="I112" s="1056"/>
      <c r="J112" s="1056"/>
      <c r="K112" s="1056"/>
      <c r="L112" s="1056"/>
      <c r="M112" s="1056"/>
      <c r="N112" s="1056"/>
      <c r="O112" s="1056"/>
      <c r="P112" s="1056"/>
      <c r="Q112" s="1056"/>
      <c r="R112" s="1056"/>
      <c r="S112" s="1056"/>
      <c r="T112" s="1056"/>
      <c r="U112" s="1056"/>
      <c r="V112" s="1056"/>
      <c r="W112" s="1056"/>
      <c r="X112" s="1056"/>
      <c r="Y112" s="1056"/>
      <c r="Z112" s="1056"/>
      <c r="AA112" s="1056"/>
      <c r="AB112" s="1056"/>
      <c r="AC112" s="1056"/>
      <c r="AD112" s="1056"/>
      <c r="AE112" s="1056"/>
      <c r="AF112" s="1056"/>
      <c r="AG112" s="1056"/>
      <c r="AH112" s="1056"/>
      <c r="AI112" s="1056"/>
      <c r="AJ112" s="1056"/>
      <c r="AK112" s="1056"/>
      <c r="AL112" s="1056"/>
      <c r="AM112" s="1056"/>
      <c r="AN112" s="1056"/>
      <c r="AO112" s="1056"/>
      <c r="AP112" s="1056"/>
      <c r="AQ112" s="1056"/>
      <c r="AR112" s="1057"/>
      <c r="AS112" s="1115"/>
      <c r="AT112" s="1116"/>
      <c r="AU112" s="1116"/>
      <c r="AV112" s="1116"/>
      <c r="AW112" s="1116"/>
      <c r="AX112" s="1116"/>
      <c r="AY112" s="1116"/>
      <c r="AZ112" s="1116"/>
      <c r="BA112" s="1116"/>
      <c r="BB112" s="1117"/>
      <c r="BC112" s="1118"/>
      <c r="BD112" s="1119"/>
      <c r="BE112" s="1119"/>
      <c r="BF112" s="1119"/>
      <c r="BG112" s="1119"/>
      <c r="BH112" s="1119"/>
      <c r="BI112" s="1119"/>
      <c r="BJ112" s="1119"/>
      <c r="BK112" s="1119"/>
      <c r="BL112" s="1119"/>
      <c r="BM112" s="1120"/>
      <c r="BN112" s="203">
        <v>93000</v>
      </c>
    </row>
    <row r="113" spans="1:66" s="60" customFormat="1" ht="15.75">
      <c r="A113" s="230"/>
      <c r="B113" s="231"/>
      <c r="C113" s="231"/>
      <c r="D113" s="232"/>
      <c r="E113" s="993" t="s">
        <v>1046</v>
      </c>
      <c r="F113" s="994"/>
      <c r="G113" s="994"/>
      <c r="H113" s="994"/>
      <c r="I113" s="994"/>
      <c r="J113" s="994"/>
      <c r="K113" s="994"/>
      <c r="L113" s="994"/>
      <c r="M113" s="994"/>
      <c r="N113" s="994"/>
      <c r="O113" s="994"/>
      <c r="P113" s="994"/>
      <c r="Q113" s="994"/>
      <c r="R113" s="994"/>
      <c r="S113" s="994"/>
      <c r="T113" s="994"/>
      <c r="U113" s="994"/>
      <c r="V113" s="994"/>
      <c r="W113" s="994"/>
      <c r="X113" s="994"/>
      <c r="Y113" s="994"/>
      <c r="Z113" s="994"/>
      <c r="AA113" s="994"/>
      <c r="AB113" s="994"/>
      <c r="AC113" s="994"/>
      <c r="AD113" s="994"/>
      <c r="AE113" s="994"/>
      <c r="AF113" s="994"/>
      <c r="AG113" s="994"/>
      <c r="AH113" s="994"/>
      <c r="AI113" s="994"/>
      <c r="AJ113" s="994"/>
      <c r="AK113" s="994"/>
      <c r="AL113" s="994"/>
      <c r="AM113" s="994"/>
      <c r="AN113" s="994"/>
      <c r="AO113" s="994"/>
      <c r="AP113" s="994"/>
      <c r="AQ113" s="994"/>
      <c r="AR113" s="995"/>
      <c r="AS113" s="245"/>
      <c r="AT113" s="246"/>
      <c r="AU113" s="246"/>
      <c r="AV113" s="246"/>
      <c r="AW113" s="246"/>
      <c r="AX113" s="246"/>
      <c r="AY113" s="246"/>
      <c r="AZ113" s="246"/>
      <c r="BA113" s="246"/>
      <c r="BB113" s="247"/>
      <c r="BC113" s="248"/>
      <c r="BD113" s="249"/>
      <c r="BE113" s="249"/>
      <c r="BF113" s="249"/>
      <c r="BG113" s="249"/>
      <c r="BH113" s="249"/>
      <c r="BI113" s="249"/>
      <c r="BJ113" s="249"/>
      <c r="BK113" s="249"/>
      <c r="BL113" s="249"/>
      <c r="BM113" s="250"/>
      <c r="BN113" s="203">
        <v>187000</v>
      </c>
    </row>
    <row r="114" spans="1:66" s="60" customFormat="1" ht="15.75">
      <c r="A114" s="592">
        <v>94</v>
      </c>
      <c r="B114" s="593"/>
      <c r="C114" s="593"/>
      <c r="D114" s="594"/>
      <c r="E114" s="790" t="s">
        <v>386</v>
      </c>
      <c r="F114" s="791"/>
      <c r="G114" s="791"/>
      <c r="H114" s="791"/>
      <c r="I114" s="791"/>
      <c r="J114" s="791"/>
      <c r="K114" s="791"/>
      <c r="L114" s="791"/>
      <c r="M114" s="791"/>
      <c r="N114" s="791"/>
      <c r="O114" s="791"/>
      <c r="P114" s="791"/>
      <c r="Q114" s="791"/>
      <c r="R114" s="791"/>
      <c r="S114" s="791"/>
      <c r="T114" s="791"/>
      <c r="U114" s="791"/>
      <c r="V114" s="791"/>
      <c r="W114" s="791"/>
      <c r="X114" s="791"/>
      <c r="Y114" s="791"/>
      <c r="Z114" s="791"/>
      <c r="AA114" s="791"/>
      <c r="AB114" s="791"/>
      <c r="AC114" s="791"/>
      <c r="AD114" s="791"/>
      <c r="AE114" s="791"/>
      <c r="AF114" s="791"/>
      <c r="AG114" s="791"/>
      <c r="AH114" s="791"/>
      <c r="AI114" s="791"/>
      <c r="AJ114" s="791"/>
      <c r="AK114" s="791"/>
      <c r="AL114" s="791"/>
      <c r="AM114" s="791"/>
      <c r="AN114" s="791"/>
      <c r="AO114" s="791"/>
      <c r="AP114" s="791"/>
      <c r="AQ114" s="791"/>
      <c r="AR114" s="792"/>
      <c r="AS114" s="1115"/>
      <c r="AT114" s="1116"/>
      <c r="AU114" s="1116"/>
      <c r="AV114" s="1116"/>
      <c r="AW114" s="1116"/>
      <c r="AX114" s="1116"/>
      <c r="AY114" s="1116"/>
      <c r="AZ114" s="1116"/>
      <c r="BA114" s="1116"/>
      <c r="BB114" s="1117"/>
      <c r="BC114" s="1118"/>
      <c r="BD114" s="1119"/>
      <c r="BE114" s="1119"/>
      <c r="BF114" s="1119"/>
      <c r="BG114" s="1119"/>
      <c r="BH114" s="1119"/>
      <c r="BI114" s="1119"/>
      <c r="BJ114" s="1119"/>
      <c r="BK114" s="1119"/>
      <c r="BL114" s="1119"/>
      <c r="BM114" s="1120"/>
      <c r="BN114" s="203">
        <v>31800</v>
      </c>
    </row>
    <row r="115" spans="1:66" s="60" customFormat="1" ht="15.75">
      <c r="A115" s="230"/>
      <c r="B115" s="231"/>
      <c r="C115" s="231"/>
      <c r="D115" s="232"/>
      <c r="E115" s="912" t="s">
        <v>1052</v>
      </c>
      <c r="F115" s="913"/>
      <c r="G115" s="913"/>
      <c r="H115" s="913"/>
      <c r="I115" s="913"/>
      <c r="J115" s="913"/>
      <c r="K115" s="913"/>
      <c r="L115" s="913"/>
      <c r="M115" s="913"/>
      <c r="N115" s="913"/>
      <c r="O115" s="913"/>
      <c r="P115" s="913"/>
      <c r="Q115" s="913"/>
      <c r="R115" s="913"/>
      <c r="S115" s="913"/>
      <c r="T115" s="913"/>
      <c r="U115" s="913"/>
      <c r="V115" s="913"/>
      <c r="W115" s="913"/>
      <c r="X115" s="913"/>
      <c r="Y115" s="913"/>
      <c r="Z115" s="913"/>
      <c r="AA115" s="913"/>
      <c r="AB115" s="913"/>
      <c r="AC115" s="913"/>
      <c r="AD115" s="913"/>
      <c r="AE115" s="913"/>
      <c r="AF115" s="913"/>
      <c r="AG115" s="913"/>
      <c r="AH115" s="913"/>
      <c r="AI115" s="913"/>
      <c r="AJ115" s="913"/>
      <c r="AK115" s="913"/>
      <c r="AL115" s="913"/>
      <c r="AM115" s="913"/>
      <c r="AN115" s="913"/>
      <c r="AO115" s="913"/>
      <c r="AP115" s="913"/>
      <c r="AQ115" s="913"/>
      <c r="AR115" s="914"/>
      <c r="AS115" s="245"/>
      <c r="AT115" s="246"/>
      <c r="AU115" s="246"/>
      <c r="AV115" s="246"/>
      <c r="AW115" s="246"/>
      <c r="AX115" s="246"/>
      <c r="AY115" s="246"/>
      <c r="AZ115" s="246"/>
      <c r="BA115" s="246"/>
      <c r="BB115" s="247"/>
      <c r="BC115" s="248"/>
      <c r="BD115" s="249"/>
      <c r="BE115" s="249"/>
      <c r="BF115" s="249"/>
      <c r="BG115" s="249"/>
      <c r="BH115" s="249"/>
      <c r="BI115" s="249"/>
      <c r="BJ115" s="249"/>
      <c r="BK115" s="249"/>
      <c r="BL115" s="249"/>
      <c r="BM115" s="250"/>
      <c r="BN115" s="203">
        <v>244700</v>
      </c>
    </row>
    <row r="116" spans="1:66" s="60" customFormat="1" ht="15.75">
      <c r="A116" s="592">
        <v>95</v>
      </c>
      <c r="B116" s="593"/>
      <c r="C116" s="593"/>
      <c r="D116" s="594"/>
      <c r="E116" s="790" t="s">
        <v>884</v>
      </c>
      <c r="F116" s="791"/>
      <c r="G116" s="791"/>
      <c r="H116" s="791"/>
      <c r="I116" s="791"/>
      <c r="J116" s="791"/>
      <c r="K116" s="791"/>
      <c r="L116" s="791"/>
      <c r="M116" s="791"/>
      <c r="N116" s="791"/>
      <c r="O116" s="791"/>
      <c r="P116" s="791"/>
      <c r="Q116" s="791"/>
      <c r="R116" s="791"/>
      <c r="S116" s="791"/>
      <c r="T116" s="791"/>
      <c r="U116" s="791"/>
      <c r="V116" s="791"/>
      <c r="W116" s="791"/>
      <c r="X116" s="791"/>
      <c r="Y116" s="791"/>
      <c r="Z116" s="791"/>
      <c r="AA116" s="791"/>
      <c r="AB116" s="791"/>
      <c r="AC116" s="791"/>
      <c r="AD116" s="791"/>
      <c r="AE116" s="791"/>
      <c r="AF116" s="791"/>
      <c r="AG116" s="791"/>
      <c r="AH116" s="791"/>
      <c r="AI116" s="791"/>
      <c r="AJ116" s="791"/>
      <c r="AK116" s="791"/>
      <c r="AL116" s="791"/>
      <c r="AM116" s="791"/>
      <c r="AN116" s="791"/>
      <c r="AO116" s="791"/>
      <c r="AP116" s="791"/>
      <c r="AQ116" s="791"/>
      <c r="AR116" s="792"/>
      <c r="AS116" s="1115"/>
      <c r="AT116" s="1116"/>
      <c r="AU116" s="1116"/>
      <c r="AV116" s="1116"/>
      <c r="AW116" s="1116"/>
      <c r="AX116" s="1116"/>
      <c r="AY116" s="1116"/>
      <c r="AZ116" s="1116"/>
      <c r="BA116" s="1116"/>
      <c r="BB116" s="1117"/>
      <c r="BC116" s="1118"/>
      <c r="BD116" s="1119"/>
      <c r="BE116" s="1119"/>
      <c r="BF116" s="1119"/>
      <c r="BG116" s="1119"/>
      <c r="BH116" s="1119"/>
      <c r="BI116" s="1119"/>
      <c r="BJ116" s="1119"/>
      <c r="BK116" s="1119"/>
      <c r="BL116" s="1119"/>
      <c r="BM116" s="1120"/>
      <c r="BN116" s="203">
        <v>10300</v>
      </c>
    </row>
    <row r="117" spans="1:66" s="60" customFormat="1" ht="15.75">
      <c r="A117" s="230"/>
      <c r="B117" s="231"/>
      <c r="C117" s="231"/>
      <c r="D117" s="232"/>
      <c r="E117" s="912" t="s">
        <v>794</v>
      </c>
      <c r="F117" s="913"/>
      <c r="G117" s="913"/>
      <c r="H117" s="913"/>
      <c r="I117" s="913"/>
      <c r="J117" s="913"/>
      <c r="K117" s="913"/>
      <c r="L117" s="913"/>
      <c r="M117" s="913"/>
      <c r="N117" s="913"/>
      <c r="O117" s="913"/>
      <c r="P117" s="913"/>
      <c r="Q117" s="913"/>
      <c r="R117" s="913"/>
      <c r="S117" s="913"/>
      <c r="T117" s="913"/>
      <c r="U117" s="913"/>
      <c r="V117" s="913"/>
      <c r="W117" s="913"/>
      <c r="X117" s="913"/>
      <c r="Y117" s="913"/>
      <c r="Z117" s="913"/>
      <c r="AA117" s="913"/>
      <c r="AB117" s="913"/>
      <c r="AC117" s="913"/>
      <c r="AD117" s="913"/>
      <c r="AE117" s="913"/>
      <c r="AF117" s="913"/>
      <c r="AG117" s="913"/>
      <c r="AH117" s="913"/>
      <c r="AI117" s="913"/>
      <c r="AJ117" s="913"/>
      <c r="AK117" s="913"/>
      <c r="AL117" s="913"/>
      <c r="AM117" s="913"/>
      <c r="AN117" s="913"/>
      <c r="AO117" s="913"/>
      <c r="AP117" s="913"/>
      <c r="AQ117" s="913"/>
      <c r="AR117" s="914"/>
      <c r="AS117" s="245"/>
      <c r="AT117" s="246"/>
      <c r="AU117" s="246"/>
      <c r="AV117" s="246"/>
      <c r="AW117" s="246"/>
      <c r="AX117" s="246"/>
      <c r="AY117" s="246"/>
      <c r="AZ117" s="246"/>
      <c r="BA117" s="246"/>
      <c r="BB117" s="247"/>
      <c r="BC117" s="248"/>
      <c r="BD117" s="249"/>
      <c r="BE117" s="249"/>
      <c r="BF117" s="249"/>
      <c r="BG117" s="249"/>
      <c r="BH117" s="249"/>
      <c r="BI117" s="249"/>
      <c r="BJ117" s="249"/>
      <c r="BK117" s="249"/>
      <c r="BL117" s="249"/>
      <c r="BM117" s="250"/>
      <c r="BN117" s="203">
        <v>310000</v>
      </c>
    </row>
    <row r="118" spans="1:66" s="60" customFormat="1" ht="15.75">
      <c r="A118" s="592">
        <v>96</v>
      </c>
      <c r="B118" s="593"/>
      <c r="C118" s="593"/>
      <c r="D118" s="594"/>
      <c r="E118" s="790" t="s">
        <v>969</v>
      </c>
      <c r="F118" s="791"/>
      <c r="G118" s="791"/>
      <c r="H118" s="791"/>
      <c r="I118" s="791"/>
      <c r="J118" s="791"/>
      <c r="K118" s="791"/>
      <c r="L118" s="791"/>
      <c r="M118" s="791"/>
      <c r="N118" s="791"/>
      <c r="O118" s="791"/>
      <c r="P118" s="791"/>
      <c r="Q118" s="791"/>
      <c r="R118" s="791"/>
      <c r="S118" s="791"/>
      <c r="T118" s="791"/>
      <c r="U118" s="791"/>
      <c r="V118" s="791"/>
      <c r="W118" s="791"/>
      <c r="X118" s="791"/>
      <c r="Y118" s="791"/>
      <c r="Z118" s="791"/>
      <c r="AA118" s="791"/>
      <c r="AB118" s="791"/>
      <c r="AC118" s="791"/>
      <c r="AD118" s="791"/>
      <c r="AE118" s="791"/>
      <c r="AF118" s="791"/>
      <c r="AG118" s="791"/>
      <c r="AH118" s="791"/>
      <c r="AI118" s="791"/>
      <c r="AJ118" s="791"/>
      <c r="AK118" s="791"/>
      <c r="AL118" s="791"/>
      <c r="AM118" s="791"/>
      <c r="AN118" s="791"/>
      <c r="AO118" s="791"/>
      <c r="AP118" s="791"/>
      <c r="AQ118" s="791"/>
      <c r="AR118" s="792"/>
      <c r="AS118" s="887">
        <v>16</v>
      </c>
      <c r="AT118" s="888"/>
      <c r="AU118" s="888"/>
      <c r="AV118" s="888"/>
      <c r="AW118" s="888"/>
      <c r="AX118" s="888"/>
      <c r="AY118" s="888"/>
      <c r="AZ118" s="888"/>
      <c r="BA118" s="888"/>
      <c r="BB118" s="889"/>
      <c r="BC118" s="1046">
        <v>350</v>
      </c>
      <c r="BD118" s="1047"/>
      <c r="BE118" s="1047"/>
      <c r="BF118" s="1047"/>
      <c r="BG118" s="1047"/>
      <c r="BH118" s="1047"/>
      <c r="BI118" s="1047"/>
      <c r="BJ118" s="1047"/>
      <c r="BK118" s="1047"/>
      <c r="BL118" s="1047"/>
      <c r="BM118" s="1048"/>
      <c r="BN118" s="203">
        <f>AS118*BC118</f>
        <v>5600</v>
      </c>
    </row>
    <row r="119" spans="1:66" s="60" customFormat="1" ht="15.75">
      <c r="A119" s="592">
        <v>97</v>
      </c>
      <c r="B119" s="593"/>
      <c r="C119" s="593"/>
      <c r="D119" s="594"/>
      <c r="E119" s="790" t="s">
        <v>970</v>
      </c>
      <c r="F119" s="791"/>
      <c r="G119" s="791"/>
      <c r="H119" s="791"/>
      <c r="I119" s="791"/>
      <c r="J119" s="791"/>
      <c r="K119" s="791"/>
      <c r="L119" s="791"/>
      <c r="M119" s="791"/>
      <c r="N119" s="791"/>
      <c r="O119" s="791"/>
      <c r="P119" s="791"/>
      <c r="Q119" s="791"/>
      <c r="R119" s="791"/>
      <c r="S119" s="791"/>
      <c r="T119" s="791"/>
      <c r="U119" s="791"/>
      <c r="V119" s="791"/>
      <c r="W119" s="791"/>
      <c r="X119" s="791"/>
      <c r="Y119" s="791"/>
      <c r="Z119" s="791"/>
      <c r="AA119" s="791"/>
      <c r="AB119" s="791"/>
      <c r="AC119" s="791"/>
      <c r="AD119" s="791"/>
      <c r="AE119" s="791"/>
      <c r="AF119" s="791"/>
      <c r="AG119" s="791"/>
      <c r="AH119" s="791"/>
      <c r="AI119" s="791"/>
      <c r="AJ119" s="791"/>
      <c r="AK119" s="791"/>
      <c r="AL119" s="791"/>
      <c r="AM119" s="791"/>
      <c r="AN119" s="791"/>
      <c r="AO119" s="791"/>
      <c r="AP119" s="791"/>
      <c r="AQ119" s="791"/>
      <c r="AR119" s="792"/>
      <c r="AS119" s="887">
        <v>76</v>
      </c>
      <c r="AT119" s="888"/>
      <c r="AU119" s="888"/>
      <c r="AV119" s="888"/>
      <c r="AW119" s="888"/>
      <c r="AX119" s="888"/>
      <c r="AY119" s="888"/>
      <c r="AZ119" s="888"/>
      <c r="BA119" s="888"/>
      <c r="BB119" s="889"/>
      <c r="BC119" s="1046">
        <v>250</v>
      </c>
      <c r="BD119" s="1047"/>
      <c r="BE119" s="1047"/>
      <c r="BF119" s="1047"/>
      <c r="BG119" s="1047"/>
      <c r="BH119" s="1047"/>
      <c r="BI119" s="1047"/>
      <c r="BJ119" s="1047"/>
      <c r="BK119" s="1047"/>
      <c r="BL119" s="1047"/>
      <c r="BM119" s="1048"/>
      <c r="BN119" s="203">
        <f>AS119*BC119</f>
        <v>19000</v>
      </c>
    </row>
    <row r="120" spans="1:66" s="60" customFormat="1" ht="15.75">
      <c r="A120" s="606"/>
      <c r="B120" s="545"/>
      <c r="C120" s="545"/>
      <c r="D120" s="607"/>
      <c r="E120" s="603" t="s">
        <v>7</v>
      </c>
      <c r="F120" s="604"/>
      <c r="G120" s="604"/>
      <c r="H120" s="604"/>
      <c r="I120" s="604"/>
      <c r="J120" s="604"/>
      <c r="K120" s="604"/>
      <c r="L120" s="604"/>
      <c r="M120" s="604"/>
      <c r="N120" s="604"/>
      <c r="O120" s="604"/>
      <c r="P120" s="604"/>
      <c r="Q120" s="604"/>
      <c r="R120" s="604"/>
      <c r="S120" s="604"/>
      <c r="T120" s="604"/>
      <c r="U120" s="604"/>
      <c r="V120" s="604"/>
      <c r="W120" s="604"/>
      <c r="X120" s="604"/>
      <c r="Y120" s="604"/>
      <c r="Z120" s="604"/>
      <c r="AA120" s="604"/>
      <c r="AB120" s="604"/>
      <c r="AC120" s="604"/>
      <c r="AD120" s="604"/>
      <c r="AE120" s="604"/>
      <c r="AF120" s="604"/>
      <c r="AG120" s="604"/>
      <c r="AH120" s="604"/>
      <c r="AI120" s="604"/>
      <c r="AJ120" s="604"/>
      <c r="AK120" s="604"/>
      <c r="AL120" s="604"/>
      <c r="AM120" s="604"/>
      <c r="AN120" s="604"/>
      <c r="AO120" s="604"/>
      <c r="AP120" s="604"/>
      <c r="AQ120" s="604"/>
      <c r="AR120" s="605"/>
      <c r="AS120" s="606" t="s">
        <v>8</v>
      </c>
      <c r="AT120" s="545"/>
      <c r="AU120" s="545"/>
      <c r="AV120" s="545"/>
      <c r="AW120" s="545"/>
      <c r="AX120" s="545"/>
      <c r="AY120" s="545"/>
      <c r="AZ120" s="545"/>
      <c r="BA120" s="545"/>
      <c r="BB120" s="607"/>
      <c r="BC120" s="817" t="s">
        <v>8</v>
      </c>
      <c r="BD120" s="896"/>
      <c r="BE120" s="896"/>
      <c r="BF120" s="896"/>
      <c r="BG120" s="896"/>
      <c r="BH120" s="896"/>
      <c r="BI120" s="896"/>
      <c r="BJ120" s="896"/>
      <c r="BK120" s="896"/>
      <c r="BL120" s="896"/>
      <c r="BM120" s="818"/>
      <c r="BN120" s="105">
        <f>BN9+BN13+BN18+BN31+BN44+BN54+BN84+BN110</f>
        <v>2419840</v>
      </c>
    </row>
    <row r="121" spans="1:66" s="60" customFormat="1" ht="15.75">
      <c r="A121" s="12"/>
      <c r="B121" s="12"/>
      <c r="C121" s="12"/>
      <c r="D121" s="12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</row>
    <row r="122" spans="1:66" s="60" customFormat="1" ht="7.5" customHeight="1">
      <c r="A122" s="1081" t="s">
        <v>679</v>
      </c>
      <c r="B122" s="1081"/>
      <c r="C122" s="1081"/>
      <c r="D122" s="1081"/>
      <c r="E122" s="1081"/>
      <c r="F122" s="1081"/>
      <c r="G122" s="1081"/>
      <c r="H122" s="1081"/>
      <c r="I122" s="1081"/>
      <c r="J122" s="1081"/>
      <c r="K122" s="1081"/>
      <c r="L122" s="1081"/>
      <c r="M122" s="1081"/>
      <c r="N122" s="1081"/>
      <c r="O122" s="1081"/>
      <c r="P122" s="1081"/>
      <c r="Q122" s="1081"/>
      <c r="R122" s="1081"/>
      <c r="S122" s="1081"/>
      <c r="T122" s="1081"/>
      <c r="U122" s="1081"/>
      <c r="V122" s="1081"/>
      <c r="W122" s="1081"/>
      <c r="X122" s="1081"/>
      <c r="Y122" s="1081"/>
      <c r="Z122" s="1081"/>
      <c r="AA122" s="1081"/>
      <c r="AB122" s="1081"/>
      <c r="AC122" s="1081"/>
      <c r="AD122" s="1081"/>
      <c r="AE122" s="1081"/>
      <c r="AF122" s="1081"/>
      <c r="AG122" s="1081"/>
      <c r="AH122" s="1081"/>
      <c r="AI122" s="1081"/>
      <c r="AJ122" s="1081"/>
      <c r="AK122" s="1081"/>
      <c r="AL122" s="1081"/>
      <c r="AM122" s="1081"/>
      <c r="AN122" s="1081"/>
      <c r="AO122" s="1081"/>
      <c r="AP122" s="1081"/>
      <c r="AQ122" s="1081"/>
      <c r="AR122" s="1081"/>
      <c r="AS122" s="1081"/>
      <c r="AT122" s="1081"/>
      <c r="AU122" s="1081"/>
      <c r="AV122" s="1081"/>
      <c r="AW122" s="1081"/>
      <c r="AX122" s="1081"/>
      <c r="AY122" s="1081"/>
      <c r="AZ122" s="1081"/>
      <c r="BA122" s="1081"/>
      <c r="BB122" s="1081"/>
      <c r="BC122" s="1081"/>
      <c r="BD122" s="1081"/>
      <c r="BE122" s="1081"/>
      <c r="BF122" s="1081"/>
      <c r="BG122" s="1081"/>
      <c r="BH122" s="1081"/>
      <c r="BI122" s="1081"/>
      <c r="BJ122" s="1081"/>
      <c r="BK122" s="1081"/>
      <c r="BL122" s="1081"/>
      <c r="BM122" s="1081"/>
      <c r="BN122" s="1081"/>
    </row>
    <row r="123" spans="1:66" s="60" customFormat="1" ht="15.75">
      <c r="A123" s="71"/>
      <c r="B123" s="71"/>
      <c r="C123" s="71"/>
      <c r="D123" s="71"/>
      <c r="E123" s="71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3"/>
    </row>
    <row r="124" spans="1:66" s="60" customFormat="1" ht="15.75">
      <c r="A124" s="1071" t="s">
        <v>177</v>
      </c>
      <c r="B124" s="1071"/>
      <c r="C124" s="1071"/>
      <c r="D124" s="1071"/>
      <c r="E124" s="1071"/>
      <c r="F124" s="1071"/>
      <c r="G124" s="1071"/>
      <c r="H124" s="1071"/>
      <c r="I124" s="1071"/>
      <c r="J124" s="1071"/>
      <c r="K124" s="1071"/>
      <c r="L124" s="1071"/>
      <c r="M124" s="1071"/>
      <c r="N124" s="1071"/>
      <c r="O124" s="1071"/>
      <c r="P124" s="1071"/>
      <c r="Q124" s="1071"/>
      <c r="R124" s="1071"/>
      <c r="S124" s="1071"/>
      <c r="T124" s="1071"/>
      <c r="U124" s="1071"/>
      <c r="V124" s="1071"/>
      <c r="W124" s="1071"/>
      <c r="X124" s="1071"/>
      <c r="Y124" s="1071"/>
      <c r="Z124" s="1071"/>
      <c r="AA124" s="1071"/>
      <c r="AB124" s="1071"/>
      <c r="AC124" s="1071"/>
      <c r="AD124" s="1071"/>
      <c r="AE124" s="1071"/>
      <c r="AF124" s="1071"/>
      <c r="AG124" s="1071"/>
      <c r="AH124" s="1071"/>
      <c r="AI124" s="1071"/>
      <c r="AJ124" s="1071"/>
      <c r="AK124" s="1071"/>
      <c r="AL124" s="1071"/>
      <c r="AM124" s="1071"/>
      <c r="AN124" s="1071"/>
      <c r="AO124" s="1071"/>
      <c r="AP124" s="1071"/>
      <c r="AQ124" s="1071"/>
      <c r="AR124" s="1071"/>
      <c r="AS124" s="1071"/>
      <c r="AT124" s="1071"/>
      <c r="AU124" s="1071"/>
      <c r="AV124" s="1071"/>
      <c r="AW124" s="1071"/>
      <c r="AX124" s="1071"/>
      <c r="AY124" s="1071"/>
      <c r="AZ124" s="1071"/>
      <c r="BA124" s="1071"/>
      <c r="BB124" s="1071"/>
      <c r="BC124" s="1071"/>
      <c r="BD124" s="1071"/>
      <c r="BE124" s="1071"/>
      <c r="BF124" s="1071"/>
      <c r="BG124" s="1071"/>
      <c r="BH124" s="1071"/>
      <c r="BI124" s="1071"/>
      <c r="BJ124" s="1071"/>
      <c r="BK124" s="1071"/>
      <c r="BL124" s="1071"/>
      <c r="BM124" s="1071"/>
      <c r="BN124" s="1071"/>
    </row>
    <row r="125" spans="1:66" s="60" customFormat="1" ht="15.75">
      <c r="A125" s="6" t="s">
        <v>2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780" t="s">
        <v>73</v>
      </c>
      <c r="T125" s="780"/>
      <c r="U125" s="780"/>
      <c r="V125" s="780"/>
      <c r="W125" s="780"/>
      <c r="X125" s="780"/>
      <c r="Y125" s="780"/>
      <c r="Z125" s="780"/>
      <c r="AA125" s="780"/>
      <c r="AB125" s="780"/>
      <c r="AC125" s="780"/>
      <c r="AD125" s="780"/>
      <c r="AE125" s="780"/>
      <c r="AF125" s="780"/>
      <c r="AG125" s="780"/>
      <c r="AH125" s="780"/>
      <c r="AI125" s="780"/>
      <c r="AJ125" s="780"/>
      <c r="AK125" s="780"/>
      <c r="AL125" s="780"/>
      <c r="AM125" s="780"/>
      <c r="AN125" s="780"/>
      <c r="AO125" s="780"/>
      <c r="AP125" s="780"/>
      <c r="AQ125" s="780"/>
      <c r="AR125" s="780"/>
      <c r="AS125" s="780"/>
      <c r="AT125" s="780"/>
      <c r="AU125" s="780"/>
      <c r="AV125" s="780"/>
      <c r="AW125" s="780"/>
      <c r="AX125" s="780"/>
      <c r="AY125" s="780"/>
      <c r="AZ125" s="780"/>
      <c r="BA125" s="780"/>
      <c r="BB125" s="780"/>
      <c r="BC125" s="780"/>
      <c r="BD125" s="780"/>
      <c r="BE125" s="780"/>
      <c r="BF125" s="780"/>
      <c r="BG125" s="780"/>
      <c r="BH125" s="780"/>
      <c r="BI125" s="780"/>
      <c r="BJ125" s="780"/>
      <c r="BK125" s="780"/>
      <c r="BL125" s="780"/>
      <c r="BM125" s="780"/>
      <c r="BN125" s="780"/>
    </row>
    <row r="126" spans="1:66" s="60" customFormat="1" ht="6" customHeight="1">
      <c r="A126" s="6" t="s">
        <v>3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604" t="s">
        <v>74</v>
      </c>
      <c r="AI126" s="604"/>
      <c r="AJ126" s="604"/>
      <c r="AK126" s="604"/>
      <c r="AL126" s="604"/>
      <c r="AM126" s="604"/>
      <c r="AN126" s="604"/>
      <c r="AO126" s="604"/>
      <c r="AP126" s="604"/>
      <c r="AQ126" s="604"/>
      <c r="AR126" s="604"/>
      <c r="AS126" s="604"/>
      <c r="AT126" s="604"/>
      <c r="AU126" s="604"/>
      <c r="AV126" s="604"/>
      <c r="AW126" s="604"/>
      <c r="AX126" s="604"/>
      <c r="AY126" s="604"/>
      <c r="AZ126" s="604"/>
      <c r="BA126" s="604"/>
      <c r="BB126" s="604"/>
      <c r="BC126" s="604"/>
      <c r="BD126" s="604"/>
      <c r="BE126" s="604"/>
      <c r="BF126" s="604"/>
      <c r="BG126" s="604"/>
      <c r="BH126" s="604"/>
      <c r="BI126" s="604"/>
      <c r="BJ126" s="604"/>
      <c r="BK126" s="604"/>
      <c r="BL126" s="604"/>
      <c r="BM126" s="604"/>
      <c r="BN126" s="604"/>
    </row>
    <row r="127" spans="1:66" s="60" customFormat="1" ht="33" customHeight="1">
      <c r="A127" s="163"/>
      <c r="B127" s="163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  <c r="AF127" s="163"/>
      <c r="AG127" s="163"/>
      <c r="AH127" s="163"/>
      <c r="AI127" s="163"/>
      <c r="AJ127" s="163"/>
      <c r="AK127" s="163"/>
      <c r="AL127" s="163"/>
      <c r="AM127" s="163"/>
      <c r="AN127" s="163"/>
      <c r="AO127" s="163"/>
      <c r="AP127" s="163"/>
      <c r="AQ127" s="163"/>
      <c r="AR127" s="163"/>
      <c r="AS127" s="163"/>
      <c r="AT127" s="163"/>
      <c r="AU127" s="163"/>
      <c r="AV127" s="163"/>
      <c r="AW127" s="163"/>
      <c r="AX127" s="163"/>
      <c r="AY127" s="163"/>
      <c r="AZ127" s="163"/>
      <c r="BA127" s="163"/>
      <c r="BB127" s="163"/>
      <c r="BC127" s="163"/>
      <c r="BD127" s="163"/>
      <c r="BE127" s="163"/>
      <c r="BF127" s="163"/>
      <c r="BG127" s="163"/>
      <c r="BH127" s="163"/>
      <c r="BI127" s="163"/>
      <c r="BJ127" s="163"/>
      <c r="BK127" s="163"/>
      <c r="BL127" s="163"/>
      <c r="BM127" s="163"/>
      <c r="BN127" s="163"/>
    </row>
    <row r="128" spans="1:66" s="60" customFormat="1" ht="15.75" hidden="1">
      <c r="A128" s="1072" t="s">
        <v>125</v>
      </c>
      <c r="B128" s="1072"/>
      <c r="C128" s="1072"/>
      <c r="D128" s="1072"/>
      <c r="E128" s="1072"/>
      <c r="F128" s="1072" t="s">
        <v>175</v>
      </c>
      <c r="G128" s="1072"/>
      <c r="H128" s="1072"/>
      <c r="I128" s="1072"/>
      <c r="J128" s="1072"/>
      <c r="K128" s="1072"/>
      <c r="L128" s="1072"/>
      <c r="M128" s="1072"/>
      <c r="N128" s="1072"/>
      <c r="O128" s="1072"/>
      <c r="P128" s="1072"/>
      <c r="Q128" s="1072"/>
      <c r="R128" s="1072"/>
      <c r="S128" s="1072"/>
      <c r="T128" s="1072"/>
      <c r="U128" s="1072"/>
      <c r="V128" s="1072"/>
      <c r="W128" s="1072"/>
      <c r="X128" s="1072"/>
      <c r="Y128" s="1072"/>
      <c r="Z128" s="1072"/>
      <c r="AA128" s="1072"/>
      <c r="AB128" s="1072"/>
      <c r="AC128" s="1072"/>
      <c r="AD128" s="1072"/>
      <c r="AE128" s="1072"/>
      <c r="AF128" s="1072"/>
      <c r="AG128" s="1072"/>
      <c r="AH128" s="1072"/>
      <c r="AI128" s="1072"/>
      <c r="AJ128" s="1072"/>
      <c r="AK128" s="1072"/>
      <c r="AL128" s="1072"/>
      <c r="AM128" s="1072"/>
      <c r="AN128" s="1072"/>
      <c r="AO128" s="1072"/>
      <c r="AP128" s="1072"/>
      <c r="AQ128" s="1072" t="s">
        <v>174</v>
      </c>
      <c r="AR128" s="1072"/>
      <c r="AS128" s="1072"/>
      <c r="AT128" s="1072"/>
      <c r="AU128" s="1072"/>
      <c r="AV128" s="1072"/>
      <c r="AW128" s="1072"/>
      <c r="AX128" s="1072"/>
      <c r="AY128" s="1072"/>
      <c r="AZ128" s="1072"/>
      <c r="BA128" s="1072"/>
      <c r="BB128" s="1072"/>
      <c r="BC128" s="1072" t="s">
        <v>42</v>
      </c>
      <c r="BD128" s="1072"/>
      <c r="BE128" s="1072"/>
      <c r="BF128" s="1072"/>
      <c r="BG128" s="1072"/>
      <c r="BH128" s="1072"/>
      <c r="BI128" s="1072"/>
      <c r="BJ128" s="1072"/>
      <c r="BK128" s="1072"/>
      <c r="BL128" s="1072"/>
      <c r="BM128" s="1072"/>
      <c r="BN128" s="213" t="s">
        <v>15</v>
      </c>
    </row>
    <row r="129" spans="1:66" s="60" customFormat="1" ht="15.75">
      <c r="A129" s="1072">
        <v>1</v>
      </c>
      <c r="B129" s="1072"/>
      <c r="C129" s="1072"/>
      <c r="D129" s="1072"/>
      <c r="E129" s="1072"/>
      <c r="F129" s="784" t="s">
        <v>168</v>
      </c>
      <c r="G129" s="784"/>
      <c r="H129" s="784"/>
      <c r="I129" s="784"/>
      <c r="J129" s="784"/>
      <c r="K129" s="784"/>
      <c r="L129" s="784"/>
      <c r="M129" s="784"/>
      <c r="N129" s="784"/>
      <c r="O129" s="784"/>
      <c r="P129" s="784"/>
      <c r="Q129" s="784"/>
      <c r="R129" s="784"/>
      <c r="S129" s="784"/>
      <c r="T129" s="784"/>
      <c r="U129" s="784"/>
      <c r="V129" s="784"/>
      <c r="W129" s="784"/>
      <c r="X129" s="784"/>
      <c r="Y129" s="784"/>
      <c r="Z129" s="784"/>
      <c r="AA129" s="784"/>
      <c r="AB129" s="784"/>
      <c r="AC129" s="784"/>
      <c r="AD129" s="784"/>
      <c r="AE129" s="784"/>
      <c r="AF129" s="784"/>
      <c r="AG129" s="784"/>
      <c r="AH129" s="784"/>
      <c r="AI129" s="784"/>
      <c r="AJ129" s="784"/>
      <c r="AK129" s="784"/>
      <c r="AL129" s="784"/>
      <c r="AM129" s="784"/>
      <c r="AN129" s="784"/>
      <c r="AO129" s="784"/>
      <c r="AP129" s="784"/>
      <c r="AQ129" s="1072"/>
      <c r="AR129" s="1072"/>
      <c r="AS129" s="1072"/>
      <c r="AT129" s="1072"/>
      <c r="AU129" s="1072"/>
      <c r="AV129" s="1072"/>
      <c r="AW129" s="1072"/>
      <c r="AX129" s="1072"/>
      <c r="AY129" s="1072"/>
      <c r="AZ129" s="1072"/>
      <c r="BA129" s="1072"/>
      <c r="BB129" s="1072"/>
      <c r="BC129" s="1073">
        <v>1546.6</v>
      </c>
      <c r="BD129" s="1073"/>
      <c r="BE129" s="1073"/>
      <c r="BF129" s="1073"/>
      <c r="BG129" s="1073"/>
      <c r="BH129" s="1073"/>
      <c r="BI129" s="1073"/>
      <c r="BJ129" s="1073"/>
      <c r="BK129" s="1073"/>
      <c r="BL129" s="1073"/>
      <c r="BM129" s="1073"/>
      <c r="BN129" s="219">
        <f>AQ129*BC129</f>
        <v>0</v>
      </c>
    </row>
    <row r="130" spans="1:66" s="60" customFormat="1" ht="15.75" hidden="1">
      <c r="A130" s="1072">
        <v>1</v>
      </c>
      <c r="B130" s="1072"/>
      <c r="C130" s="1072"/>
      <c r="D130" s="1072"/>
      <c r="E130" s="1072"/>
      <c r="F130" s="784" t="s">
        <v>169</v>
      </c>
      <c r="G130" s="784"/>
      <c r="H130" s="784"/>
      <c r="I130" s="784"/>
      <c r="J130" s="784"/>
      <c r="K130" s="784"/>
      <c r="L130" s="784"/>
      <c r="M130" s="784"/>
      <c r="N130" s="784"/>
      <c r="O130" s="784"/>
      <c r="P130" s="784"/>
      <c r="Q130" s="784"/>
      <c r="R130" s="784"/>
      <c r="S130" s="784"/>
      <c r="T130" s="784"/>
      <c r="U130" s="784"/>
      <c r="V130" s="784"/>
      <c r="W130" s="784"/>
      <c r="X130" s="784"/>
      <c r="Y130" s="784"/>
      <c r="Z130" s="784"/>
      <c r="AA130" s="784"/>
      <c r="AB130" s="784"/>
      <c r="AC130" s="784"/>
      <c r="AD130" s="784"/>
      <c r="AE130" s="784"/>
      <c r="AF130" s="784"/>
      <c r="AG130" s="784"/>
      <c r="AH130" s="784"/>
      <c r="AI130" s="784"/>
      <c r="AJ130" s="784"/>
      <c r="AK130" s="784"/>
      <c r="AL130" s="784"/>
      <c r="AM130" s="784"/>
      <c r="AN130" s="784"/>
      <c r="AO130" s="784"/>
      <c r="AP130" s="784"/>
      <c r="AQ130" s="1072">
        <v>8</v>
      </c>
      <c r="AR130" s="1072"/>
      <c r="AS130" s="1072"/>
      <c r="AT130" s="1072"/>
      <c r="AU130" s="1072"/>
      <c r="AV130" s="1072"/>
      <c r="AW130" s="1072"/>
      <c r="AX130" s="1072"/>
      <c r="AY130" s="1072"/>
      <c r="AZ130" s="1072"/>
      <c r="BA130" s="1072"/>
      <c r="BB130" s="1072"/>
      <c r="BC130" s="1073">
        <v>1712.7</v>
      </c>
      <c r="BD130" s="1073"/>
      <c r="BE130" s="1073"/>
      <c r="BF130" s="1073"/>
      <c r="BG130" s="1073"/>
      <c r="BH130" s="1073"/>
      <c r="BI130" s="1073"/>
      <c r="BJ130" s="1073"/>
      <c r="BK130" s="1073"/>
      <c r="BL130" s="1073"/>
      <c r="BM130" s="1073"/>
      <c r="BN130" s="219">
        <f>AQ130*BC130</f>
        <v>13701.6</v>
      </c>
    </row>
    <row r="131" spans="1:66" s="60" customFormat="1" ht="15.75">
      <c r="A131" s="1072">
        <v>3</v>
      </c>
      <c r="B131" s="1072"/>
      <c r="C131" s="1072"/>
      <c r="D131" s="1072"/>
      <c r="E131" s="1072"/>
      <c r="F131" s="784" t="s">
        <v>170</v>
      </c>
      <c r="G131" s="784"/>
      <c r="H131" s="784"/>
      <c r="I131" s="784"/>
      <c r="J131" s="784"/>
      <c r="K131" s="784"/>
      <c r="L131" s="784"/>
      <c r="M131" s="784"/>
      <c r="N131" s="784"/>
      <c r="O131" s="784"/>
      <c r="P131" s="784"/>
      <c r="Q131" s="784"/>
      <c r="R131" s="784"/>
      <c r="S131" s="784"/>
      <c r="T131" s="784"/>
      <c r="U131" s="784"/>
      <c r="V131" s="784"/>
      <c r="W131" s="784"/>
      <c r="X131" s="784"/>
      <c r="Y131" s="784"/>
      <c r="Z131" s="784"/>
      <c r="AA131" s="784"/>
      <c r="AB131" s="784"/>
      <c r="AC131" s="784"/>
      <c r="AD131" s="784"/>
      <c r="AE131" s="784"/>
      <c r="AF131" s="784"/>
      <c r="AG131" s="784"/>
      <c r="AH131" s="784"/>
      <c r="AI131" s="784"/>
      <c r="AJ131" s="784"/>
      <c r="AK131" s="784"/>
      <c r="AL131" s="784"/>
      <c r="AM131" s="784"/>
      <c r="AN131" s="784"/>
      <c r="AO131" s="784"/>
      <c r="AP131" s="784"/>
      <c r="AQ131" s="1072"/>
      <c r="AR131" s="1072"/>
      <c r="AS131" s="1072"/>
      <c r="AT131" s="1072"/>
      <c r="AU131" s="1072"/>
      <c r="AV131" s="1072"/>
      <c r="AW131" s="1072"/>
      <c r="AX131" s="1072"/>
      <c r="AY131" s="1072"/>
      <c r="AZ131" s="1072"/>
      <c r="BA131" s="1072"/>
      <c r="BB131" s="1072"/>
      <c r="BC131" s="1073">
        <v>1546.6</v>
      </c>
      <c r="BD131" s="1073"/>
      <c r="BE131" s="1073"/>
      <c r="BF131" s="1073"/>
      <c r="BG131" s="1073"/>
      <c r="BH131" s="1073"/>
      <c r="BI131" s="1073"/>
      <c r="BJ131" s="1073"/>
      <c r="BK131" s="1073"/>
      <c r="BL131" s="1073"/>
      <c r="BM131" s="1073"/>
      <c r="BN131" s="219">
        <f>AQ131*BC131</f>
        <v>0</v>
      </c>
    </row>
    <row r="132" spans="1:66" s="60" customFormat="1" ht="15.75">
      <c r="A132" s="1074"/>
      <c r="B132" s="1074"/>
      <c r="C132" s="1074"/>
      <c r="D132" s="1074"/>
      <c r="E132" s="1074"/>
      <c r="F132" s="1075" t="s">
        <v>7</v>
      </c>
      <c r="G132" s="1075"/>
      <c r="H132" s="1075"/>
      <c r="I132" s="1075"/>
      <c r="J132" s="1075"/>
      <c r="K132" s="1075"/>
      <c r="L132" s="1075"/>
      <c r="M132" s="1075"/>
      <c r="N132" s="1075"/>
      <c r="O132" s="1075"/>
      <c r="P132" s="1075"/>
      <c r="Q132" s="1075"/>
      <c r="R132" s="1075"/>
      <c r="S132" s="1075"/>
      <c r="T132" s="1075"/>
      <c r="U132" s="1075"/>
      <c r="V132" s="1075"/>
      <c r="W132" s="1075"/>
      <c r="X132" s="1075"/>
      <c r="Y132" s="1075"/>
      <c r="Z132" s="1075"/>
      <c r="AA132" s="1075"/>
      <c r="AB132" s="1075"/>
      <c r="AC132" s="1075"/>
      <c r="AD132" s="1075"/>
      <c r="AE132" s="1075"/>
      <c r="AF132" s="1075"/>
      <c r="AG132" s="1075"/>
      <c r="AH132" s="1075"/>
      <c r="AI132" s="1075"/>
      <c r="AJ132" s="1075"/>
      <c r="AK132" s="1075"/>
      <c r="AL132" s="1075"/>
      <c r="AM132" s="1075"/>
      <c r="AN132" s="1075"/>
      <c r="AO132" s="1075"/>
      <c r="AP132" s="1075"/>
      <c r="AQ132" s="1074">
        <f>SUM(AQ129:BB131)</f>
        <v>8</v>
      </c>
      <c r="AR132" s="1074"/>
      <c r="AS132" s="1074"/>
      <c r="AT132" s="1074"/>
      <c r="AU132" s="1074"/>
      <c r="AV132" s="1074"/>
      <c r="AW132" s="1074"/>
      <c r="AX132" s="1074"/>
      <c r="AY132" s="1074"/>
      <c r="AZ132" s="1074"/>
      <c r="BA132" s="1074"/>
      <c r="BB132" s="1074"/>
      <c r="BC132" s="1074"/>
      <c r="BD132" s="1074"/>
      <c r="BE132" s="1074"/>
      <c r="BF132" s="1074"/>
      <c r="BG132" s="1074"/>
      <c r="BH132" s="1074"/>
      <c r="BI132" s="1074"/>
      <c r="BJ132" s="1074"/>
      <c r="BK132" s="1074"/>
      <c r="BL132" s="1074"/>
      <c r="BM132" s="1074"/>
      <c r="BN132" s="220">
        <f>SUM(BN129:BN131)</f>
        <v>13701.6</v>
      </c>
    </row>
    <row r="133" spans="1:66" s="60" customFormat="1" ht="15.75">
      <c r="A133" s="71"/>
      <c r="B133" s="71"/>
      <c r="C133" s="71"/>
      <c r="D133" s="71"/>
      <c r="E133" s="71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3"/>
    </row>
    <row r="134" spans="1:66" s="60" customFormat="1" ht="15.75">
      <c r="A134" s="1071" t="s">
        <v>182</v>
      </c>
      <c r="B134" s="1071"/>
      <c r="C134" s="1071"/>
      <c r="D134" s="1071"/>
      <c r="E134" s="1071"/>
      <c r="F134" s="1071"/>
      <c r="G134" s="1071"/>
      <c r="H134" s="1071"/>
      <c r="I134" s="1071"/>
      <c r="J134" s="1071"/>
      <c r="K134" s="1071"/>
      <c r="L134" s="1071"/>
      <c r="M134" s="1071"/>
      <c r="N134" s="1071"/>
      <c r="O134" s="1071"/>
      <c r="P134" s="1071"/>
      <c r="Q134" s="1071"/>
      <c r="R134" s="1071"/>
      <c r="S134" s="1071"/>
      <c r="T134" s="1071"/>
      <c r="U134" s="1071"/>
      <c r="V134" s="1071"/>
      <c r="W134" s="1071"/>
      <c r="X134" s="1071"/>
      <c r="Y134" s="1071"/>
      <c r="Z134" s="1071"/>
      <c r="AA134" s="1071"/>
      <c r="AB134" s="1071"/>
      <c r="AC134" s="1071"/>
      <c r="AD134" s="1071"/>
      <c r="AE134" s="1071"/>
      <c r="AF134" s="1071"/>
      <c r="AG134" s="1071"/>
      <c r="AH134" s="1071"/>
      <c r="AI134" s="1071"/>
      <c r="AJ134" s="1071"/>
      <c r="AK134" s="1071"/>
      <c r="AL134" s="1071"/>
      <c r="AM134" s="1071"/>
      <c r="AN134" s="1071"/>
      <c r="AO134" s="1071"/>
      <c r="AP134" s="1071"/>
      <c r="AQ134" s="1071"/>
      <c r="AR134" s="1071"/>
      <c r="AS134" s="1071"/>
      <c r="AT134" s="1071"/>
      <c r="AU134" s="1071"/>
      <c r="AV134" s="1071"/>
      <c r="AW134" s="1071"/>
      <c r="AX134" s="1071"/>
      <c r="AY134" s="1071"/>
      <c r="AZ134" s="1071"/>
      <c r="BA134" s="1071"/>
      <c r="BB134" s="1071"/>
      <c r="BC134" s="1071"/>
      <c r="BD134" s="1071"/>
      <c r="BE134" s="1071"/>
      <c r="BF134" s="1071"/>
      <c r="BG134" s="1071"/>
      <c r="BH134" s="1071"/>
      <c r="BI134" s="1071"/>
      <c r="BJ134" s="1071"/>
      <c r="BK134" s="1071"/>
      <c r="BL134" s="1071"/>
      <c r="BM134" s="1071"/>
      <c r="BN134" s="1071"/>
    </row>
    <row r="135" spans="1:66" s="60" customFormat="1" ht="15.75">
      <c r="A135" s="6" t="s">
        <v>2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780" t="s">
        <v>73</v>
      </c>
      <c r="T135" s="780"/>
      <c r="U135" s="780"/>
      <c r="V135" s="780"/>
      <c r="W135" s="780"/>
      <c r="X135" s="780"/>
      <c r="Y135" s="780"/>
      <c r="Z135" s="780"/>
      <c r="AA135" s="780"/>
      <c r="AB135" s="780"/>
      <c r="AC135" s="780"/>
      <c r="AD135" s="780"/>
      <c r="AE135" s="780"/>
      <c r="AF135" s="780"/>
      <c r="AG135" s="780"/>
      <c r="AH135" s="780"/>
      <c r="AI135" s="780"/>
      <c r="AJ135" s="780"/>
      <c r="AK135" s="780"/>
      <c r="AL135" s="780"/>
      <c r="AM135" s="780"/>
      <c r="AN135" s="780"/>
      <c r="AO135" s="780"/>
      <c r="AP135" s="780"/>
      <c r="AQ135" s="780"/>
      <c r="AR135" s="780"/>
      <c r="AS135" s="780"/>
      <c r="AT135" s="780"/>
      <c r="AU135" s="780"/>
      <c r="AV135" s="780"/>
      <c r="AW135" s="780"/>
      <c r="AX135" s="780"/>
      <c r="AY135" s="780"/>
      <c r="AZ135" s="780"/>
      <c r="BA135" s="780"/>
      <c r="BB135" s="780"/>
      <c r="BC135" s="780"/>
      <c r="BD135" s="780"/>
      <c r="BE135" s="780"/>
      <c r="BF135" s="780"/>
      <c r="BG135" s="780"/>
      <c r="BH135" s="780"/>
      <c r="BI135" s="780"/>
      <c r="BJ135" s="780"/>
      <c r="BK135" s="780"/>
      <c r="BL135" s="780"/>
      <c r="BM135" s="780"/>
      <c r="BN135" s="780"/>
    </row>
    <row r="136" spans="1:66" s="60" customFormat="1" ht="15.75">
      <c r="A136" s="6" t="s">
        <v>3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604" t="s">
        <v>180</v>
      </c>
      <c r="AI136" s="604"/>
      <c r="AJ136" s="604"/>
      <c r="AK136" s="604"/>
      <c r="AL136" s="604"/>
      <c r="AM136" s="604"/>
      <c r="AN136" s="604"/>
      <c r="AO136" s="604"/>
      <c r="AP136" s="604"/>
      <c r="AQ136" s="604"/>
      <c r="AR136" s="604"/>
      <c r="AS136" s="604"/>
      <c r="AT136" s="604"/>
      <c r="AU136" s="604"/>
      <c r="AV136" s="604"/>
      <c r="AW136" s="604"/>
      <c r="AX136" s="604"/>
      <c r="AY136" s="604"/>
      <c r="AZ136" s="604"/>
      <c r="BA136" s="604"/>
      <c r="BB136" s="604"/>
      <c r="BC136" s="604"/>
      <c r="BD136" s="604"/>
      <c r="BE136" s="604"/>
      <c r="BF136" s="604"/>
      <c r="BG136" s="604"/>
      <c r="BH136" s="604"/>
      <c r="BI136" s="604"/>
      <c r="BJ136" s="604"/>
      <c r="BK136" s="604"/>
      <c r="BL136" s="604"/>
      <c r="BM136" s="604"/>
      <c r="BN136" s="604"/>
    </row>
    <row r="137" spans="1:66" s="60" customFormat="1" ht="37.5" customHeight="1">
      <c r="A137" s="163"/>
      <c r="B137" s="163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3"/>
      <c r="AG137" s="163"/>
      <c r="AH137" s="163"/>
      <c r="AI137" s="163"/>
      <c r="AJ137" s="163"/>
      <c r="AK137" s="163"/>
      <c r="AL137" s="163"/>
      <c r="AM137" s="163"/>
      <c r="AN137" s="163"/>
      <c r="AO137" s="163"/>
      <c r="AP137" s="163"/>
      <c r="AQ137" s="163"/>
      <c r="AR137" s="163"/>
      <c r="AS137" s="163"/>
      <c r="AT137" s="163"/>
      <c r="AU137" s="163"/>
      <c r="AV137" s="163"/>
      <c r="AW137" s="163"/>
      <c r="AX137" s="163"/>
      <c r="AY137" s="163"/>
      <c r="AZ137" s="163"/>
      <c r="BA137" s="163"/>
      <c r="BB137" s="163"/>
      <c r="BC137" s="163"/>
      <c r="BD137" s="163"/>
      <c r="BE137" s="163"/>
      <c r="BF137" s="163"/>
      <c r="BG137" s="163"/>
      <c r="BH137" s="163"/>
      <c r="BI137" s="163"/>
      <c r="BJ137" s="163"/>
      <c r="BK137" s="163"/>
      <c r="BL137" s="163"/>
      <c r="BM137" s="163"/>
      <c r="BN137" s="163"/>
    </row>
    <row r="138" spans="1:66" s="60" customFormat="1" ht="15.75" hidden="1">
      <c r="A138" s="1072" t="s">
        <v>125</v>
      </c>
      <c r="B138" s="1072"/>
      <c r="C138" s="1072"/>
      <c r="D138" s="1072"/>
      <c r="E138" s="1072"/>
      <c r="F138" s="1072" t="s">
        <v>175</v>
      </c>
      <c r="G138" s="1072"/>
      <c r="H138" s="1072"/>
      <c r="I138" s="1072"/>
      <c r="J138" s="1072"/>
      <c r="K138" s="1072"/>
      <c r="L138" s="1072"/>
      <c r="M138" s="1072"/>
      <c r="N138" s="1072"/>
      <c r="O138" s="1072"/>
      <c r="P138" s="1072"/>
      <c r="Q138" s="1072"/>
      <c r="R138" s="1072"/>
      <c r="S138" s="1072"/>
      <c r="T138" s="1072"/>
      <c r="U138" s="1072"/>
      <c r="V138" s="1072"/>
      <c r="W138" s="1072"/>
      <c r="X138" s="1072"/>
      <c r="Y138" s="1072"/>
      <c r="Z138" s="1072"/>
      <c r="AA138" s="1072"/>
      <c r="AB138" s="1072"/>
      <c r="AC138" s="1072"/>
      <c r="AD138" s="1072"/>
      <c r="AE138" s="1072"/>
      <c r="AF138" s="1072"/>
      <c r="AG138" s="1072"/>
      <c r="AH138" s="1072"/>
      <c r="AI138" s="1072"/>
      <c r="AJ138" s="1072"/>
      <c r="AK138" s="1072"/>
      <c r="AL138" s="1072"/>
      <c r="AM138" s="1072"/>
      <c r="AN138" s="1072"/>
      <c r="AO138" s="1072"/>
      <c r="AP138" s="1072"/>
      <c r="AQ138" s="1072" t="s">
        <v>174</v>
      </c>
      <c r="AR138" s="1072"/>
      <c r="AS138" s="1072"/>
      <c r="AT138" s="1072"/>
      <c r="AU138" s="1072"/>
      <c r="AV138" s="1072"/>
      <c r="AW138" s="1072"/>
      <c r="AX138" s="1072"/>
      <c r="AY138" s="1072"/>
      <c r="AZ138" s="1072"/>
      <c r="BA138" s="1072"/>
      <c r="BB138" s="1072"/>
      <c r="BC138" s="1072" t="s">
        <v>42</v>
      </c>
      <c r="BD138" s="1072"/>
      <c r="BE138" s="1072"/>
      <c r="BF138" s="1072"/>
      <c r="BG138" s="1072"/>
      <c r="BH138" s="1072"/>
      <c r="BI138" s="1072"/>
      <c r="BJ138" s="1072"/>
      <c r="BK138" s="1072"/>
      <c r="BL138" s="1072"/>
      <c r="BM138" s="1072"/>
      <c r="BN138" s="213" t="s">
        <v>15</v>
      </c>
    </row>
    <row r="139" spans="1:66" s="60" customFormat="1" ht="15.75">
      <c r="A139" s="1072">
        <v>1</v>
      </c>
      <c r="B139" s="1072"/>
      <c r="C139" s="1072"/>
      <c r="D139" s="1072"/>
      <c r="E139" s="1072"/>
      <c r="F139" s="784" t="s">
        <v>168</v>
      </c>
      <c r="G139" s="784"/>
      <c r="H139" s="784"/>
      <c r="I139" s="784"/>
      <c r="J139" s="784"/>
      <c r="K139" s="784"/>
      <c r="L139" s="784"/>
      <c r="M139" s="784"/>
      <c r="N139" s="784"/>
      <c r="O139" s="784"/>
      <c r="P139" s="784"/>
      <c r="Q139" s="784"/>
      <c r="R139" s="784"/>
      <c r="S139" s="784"/>
      <c r="T139" s="784"/>
      <c r="U139" s="784"/>
      <c r="V139" s="784"/>
      <c r="W139" s="784"/>
      <c r="X139" s="784"/>
      <c r="Y139" s="784"/>
      <c r="Z139" s="784"/>
      <c r="AA139" s="784"/>
      <c r="AB139" s="784"/>
      <c r="AC139" s="784"/>
      <c r="AD139" s="784"/>
      <c r="AE139" s="784"/>
      <c r="AF139" s="784"/>
      <c r="AG139" s="784"/>
      <c r="AH139" s="784"/>
      <c r="AI139" s="784"/>
      <c r="AJ139" s="784"/>
      <c r="AK139" s="784"/>
      <c r="AL139" s="784"/>
      <c r="AM139" s="784"/>
      <c r="AN139" s="784"/>
      <c r="AO139" s="784"/>
      <c r="AP139" s="784"/>
      <c r="AQ139" s="1072"/>
      <c r="AR139" s="1072"/>
      <c r="AS139" s="1072"/>
      <c r="AT139" s="1072"/>
      <c r="AU139" s="1072"/>
      <c r="AV139" s="1072"/>
      <c r="AW139" s="1072"/>
      <c r="AX139" s="1072"/>
      <c r="AY139" s="1072"/>
      <c r="AZ139" s="1072"/>
      <c r="BA139" s="1072"/>
      <c r="BB139" s="1072"/>
      <c r="BC139" s="1073">
        <v>1863.4</v>
      </c>
      <c r="BD139" s="1073"/>
      <c r="BE139" s="1073"/>
      <c r="BF139" s="1073"/>
      <c r="BG139" s="1073"/>
      <c r="BH139" s="1073"/>
      <c r="BI139" s="1073"/>
      <c r="BJ139" s="1073"/>
      <c r="BK139" s="1073"/>
      <c r="BL139" s="1073"/>
      <c r="BM139" s="1073"/>
      <c r="BN139" s="219">
        <f>AQ139*BC139</f>
        <v>0</v>
      </c>
    </row>
    <row r="140" spans="1:66" s="60" customFormat="1" ht="15.75" hidden="1">
      <c r="A140" s="1072">
        <v>1</v>
      </c>
      <c r="B140" s="1072"/>
      <c r="C140" s="1072"/>
      <c r="D140" s="1072"/>
      <c r="E140" s="1072"/>
      <c r="F140" s="784" t="s">
        <v>169</v>
      </c>
      <c r="G140" s="784"/>
      <c r="H140" s="784"/>
      <c r="I140" s="784"/>
      <c r="J140" s="784"/>
      <c r="K140" s="784"/>
      <c r="L140" s="784"/>
      <c r="M140" s="784"/>
      <c r="N140" s="784"/>
      <c r="O140" s="784"/>
      <c r="P140" s="784"/>
      <c r="Q140" s="784"/>
      <c r="R140" s="784"/>
      <c r="S140" s="784"/>
      <c r="T140" s="784"/>
      <c r="U140" s="784"/>
      <c r="V140" s="784"/>
      <c r="W140" s="784"/>
      <c r="X140" s="784"/>
      <c r="Y140" s="784"/>
      <c r="Z140" s="784"/>
      <c r="AA140" s="784"/>
      <c r="AB140" s="784"/>
      <c r="AC140" s="784"/>
      <c r="AD140" s="784"/>
      <c r="AE140" s="784"/>
      <c r="AF140" s="784"/>
      <c r="AG140" s="784"/>
      <c r="AH140" s="784"/>
      <c r="AI140" s="784"/>
      <c r="AJ140" s="784"/>
      <c r="AK140" s="784"/>
      <c r="AL140" s="784"/>
      <c r="AM140" s="784"/>
      <c r="AN140" s="784"/>
      <c r="AO140" s="784"/>
      <c r="AP140" s="784"/>
      <c r="AQ140" s="1072">
        <v>8</v>
      </c>
      <c r="AR140" s="1072"/>
      <c r="AS140" s="1072"/>
      <c r="AT140" s="1072"/>
      <c r="AU140" s="1072"/>
      <c r="AV140" s="1072"/>
      <c r="AW140" s="1072"/>
      <c r="AX140" s="1072"/>
      <c r="AY140" s="1072"/>
      <c r="AZ140" s="1072"/>
      <c r="BA140" s="1072"/>
      <c r="BB140" s="1072"/>
      <c r="BC140" s="1073">
        <v>2053.5</v>
      </c>
      <c r="BD140" s="1073"/>
      <c r="BE140" s="1073"/>
      <c r="BF140" s="1073"/>
      <c r="BG140" s="1073"/>
      <c r="BH140" s="1073"/>
      <c r="BI140" s="1073"/>
      <c r="BJ140" s="1073"/>
      <c r="BK140" s="1073"/>
      <c r="BL140" s="1073"/>
      <c r="BM140" s="1073"/>
      <c r="BN140" s="219">
        <f>AQ140*BC140</f>
        <v>16428</v>
      </c>
    </row>
    <row r="141" spans="1:66" s="60" customFormat="1" ht="15.75">
      <c r="A141" s="1072">
        <v>3</v>
      </c>
      <c r="B141" s="1072"/>
      <c r="C141" s="1072"/>
      <c r="D141" s="1072"/>
      <c r="E141" s="1072"/>
      <c r="F141" s="784" t="s">
        <v>170</v>
      </c>
      <c r="G141" s="784"/>
      <c r="H141" s="784"/>
      <c r="I141" s="784"/>
      <c r="J141" s="784"/>
      <c r="K141" s="784"/>
      <c r="L141" s="784"/>
      <c r="M141" s="784"/>
      <c r="N141" s="784"/>
      <c r="O141" s="784"/>
      <c r="P141" s="784"/>
      <c r="Q141" s="784"/>
      <c r="R141" s="784"/>
      <c r="S141" s="784"/>
      <c r="T141" s="784"/>
      <c r="U141" s="784"/>
      <c r="V141" s="784"/>
      <c r="W141" s="784"/>
      <c r="X141" s="784"/>
      <c r="Y141" s="784"/>
      <c r="Z141" s="784"/>
      <c r="AA141" s="784"/>
      <c r="AB141" s="784"/>
      <c r="AC141" s="784"/>
      <c r="AD141" s="784"/>
      <c r="AE141" s="784"/>
      <c r="AF141" s="784"/>
      <c r="AG141" s="784"/>
      <c r="AH141" s="784"/>
      <c r="AI141" s="784"/>
      <c r="AJ141" s="784"/>
      <c r="AK141" s="784"/>
      <c r="AL141" s="784"/>
      <c r="AM141" s="784"/>
      <c r="AN141" s="784"/>
      <c r="AO141" s="784"/>
      <c r="AP141" s="784"/>
      <c r="AQ141" s="1072"/>
      <c r="AR141" s="1072"/>
      <c r="AS141" s="1072"/>
      <c r="AT141" s="1072"/>
      <c r="AU141" s="1072"/>
      <c r="AV141" s="1072"/>
      <c r="AW141" s="1072"/>
      <c r="AX141" s="1072"/>
      <c r="AY141" s="1072"/>
      <c r="AZ141" s="1072"/>
      <c r="BA141" s="1072"/>
      <c r="BB141" s="1072"/>
      <c r="BC141" s="1073">
        <v>1863.4</v>
      </c>
      <c r="BD141" s="1073"/>
      <c r="BE141" s="1073"/>
      <c r="BF141" s="1073"/>
      <c r="BG141" s="1073"/>
      <c r="BH141" s="1073"/>
      <c r="BI141" s="1073"/>
      <c r="BJ141" s="1073"/>
      <c r="BK141" s="1073"/>
      <c r="BL141" s="1073"/>
      <c r="BM141" s="1073"/>
      <c r="BN141" s="219">
        <f>AQ141*BC141</f>
        <v>0</v>
      </c>
    </row>
    <row r="142" spans="1:66" s="60" customFormat="1" ht="15.75">
      <c r="A142" s="1074"/>
      <c r="B142" s="1074"/>
      <c r="C142" s="1074"/>
      <c r="D142" s="1074"/>
      <c r="E142" s="1074"/>
      <c r="F142" s="1075" t="s">
        <v>7</v>
      </c>
      <c r="G142" s="1075"/>
      <c r="H142" s="1075"/>
      <c r="I142" s="1075"/>
      <c r="J142" s="1075"/>
      <c r="K142" s="1075"/>
      <c r="L142" s="1075"/>
      <c r="M142" s="1075"/>
      <c r="N142" s="1075"/>
      <c r="O142" s="1075"/>
      <c r="P142" s="1075"/>
      <c r="Q142" s="1075"/>
      <c r="R142" s="1075"/>
      <c r="S142" s="1075"/>
      <c r="T142" s="1075"/>
      <c r="U142" s="1075"/>
      <c r="V142" s="1075"/>
      <c r="W142" s="1075"/>
      <c r="X142" s="1075"/>
      <c r="Y142" s="1075"/>
      <c r="Z142" s="1075"/>
      <c r="AA142" s="1075"/>
      <c r="AB142" s="1075"/>
      <c r="AC142" s="1075"/>
      <c r="AD142" s="1075"/>
      <c r="AE142" s="1075"/>
      <c r="AF142" s="1075"/>
      <c r="AG142" s="1075"/>
      <c r="AH142" s="1075"/>
      <c r="AI142" s="1075"/>
      <c r="AJ142" s="1075"/>
      <c r="AK142" s="1075"/>
      <c r="AL142" s="1075"/>
      <c r="AM142" s="1075"/>
      <c r="AN142" s="1075"/>
      <c r="AO142" s="1075"/>
      <c r="AP142" s="1075"/>
      <c r="AQ142" s="1074">
        <f>SUM(AQ139:BB141)</f>
        <v>8</v>
      </c>
      <c r="AR142" s="1074"/>
      <c r="AS142" s="1074"/>
      <c r="AT142" s="1074"/>
      <c r="AU142" s="1074"/>
      <c r="AV142" s="1074"/>
      <c r="AW142" s="1074"/>
      <c r="AX142" s="1074"/>
      <c r="AY142" s="1074"/>
      <c r="AZ142" s="1074"/>
      <c r="BA142" s="1074"/>
      <c r="BB142" s="1074"/>
      <c r="BC142" s="1074"/>
      <c r="BD142" s="1074"/>
      <c r="BE142" s="1074"/>
      <c r="BF142" s="1074"/>
      <c r="BG142" s="1074"/>
      <c r="BH142" s="1074"/>
      <c r="BI142" s="1074"/>
      <c r="BJ142" s="1074"/>
      <c r="BK142" s="1074"/>
      <c r="BL142" s="1074"/>
      <c r="BM142" s="1074"/>
      <c r="BN142" s="220">
        <f>SUM(BN139:BN141)</f>
        <v>16428</v>
      </c>
    </row>
    <row r="143" spans="1:66" s="60" customFormat="1" ht="15.75">
      <c r="A143" s="71"/>
      <c r="B143" s="71"/>
      <c r="C143" s="71"/>
      <c r="D143" s="71"/>
      <c r="E143" s="71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3"/>
    </row>
    <row r="144" spans="1:66" s="60" customFormat="1" ht="12.75" customHeight="1">
      <c r="A144" s="569" t="s">
        <v>685</v>
      </c>
      <c r="B144" s="569"/>
      <c r="C144" s="569"/>
      <c r="D144" s="569"/>
      <c r="E144" s="569"/>
      <c r="F144" s="569"/>
      <c r="G144" s="569"/>
      <c r="H144" s="569"/>
      <c r="I144" s="569"/>
      <c r="J144" s="569"/>
      <c r="K144" s="569"/>
      <c r="L144" s="569"/>
      <c r="M144" s="569"/>
      <c r="N144" s="569"/>
      <c r="O144" s="569"/>
      <c r="P144" s="569"/>
      <c r="Q144" s="569"/>
      <c r="R144" s="569"/>
      <c r="S144" s="569"/>
      <c r="T144" s="569"/>
      <c r="U144" s="569"/>
      <c r="V144" s="569"/>
      <c r="W144" s="569"/>
      <c r="X144" s="569"/>
      <c r="Y144" s="569"/>
      <c r="Z144" s="569"/>
      <c r="AA144" s="569"/>
      <c r="AB144" s="569"/>
      <c r="AC144" s="569"/>
      <c r="AD144" s="569"/>
      <c r="AE144" s="569"/>
      <c r="AF144" s="569"/>
      <c r="AG144" s="569"/>
      <c r="AH144" s="569"/>
      <c r="AI144" s="569"/>
      <c r="AJ144" s="569"/>
      <c r="AK144" s="569"/>
      <c r="AL144" s="569"/>
      <c r="AM144" s="569"/>
      <c r="AN144" s="569"/>
      <c r="AO144" s="569"/>
      <c r="AP144" s="569"/>
      <c r="AQ144" s="569"/>
      <c r="AR144" s="569"/>
      <c r="AS144" s="569"/>
      <c r="AT144" s="569"/>
      <c r="AU144" s="569"/>
      <c r="AV144" s="569"/>
      <c r="AW144" s="569"/>
      <c r="AX144" s="569"/>
      <c r="AY144" s="569"/>
      <c r="AZ144" s="569"/>
      <c r="BA144" s="569"/>
      <c r="BB144" s="569"/>
      <c r="BC144" s="569"/>
      <c r="BD144" s="569"/>
      <c r="BE144" s="569"/>
      <c r="BF144" s="569"/>
      <c r="BG144" s="569"/>
      <c r="BH144" s="569"/>
      <c r="BI144" s="569"/>
      <c r="BJ144" s="569"/>
      <c r="BK144" s="569"/>
      <c r="BL144" s="569"/>
      <c r="BM144" s="569"/>
      <c r="BN144" s="569"/>
    </row>
    <row r="145" spans="1:66" s="60" customFormat="1" ht="12.75">
      <c r="A145" s="1096" t="s">
        <v>76</v>
      </c>
      <c r="B145" s="1096"/>
      <c r="C145" s="1096"/>
      <c r="D145" s="1096"/>
      <c r="E145" s="1096"/>
      <c r="F145" s="1096"/>
      <c r="G145" s="1096"/>
      <c r="H145" s="1096"/>
      <c r="I145" s="1096"/>
      <c r="J145" s="1096"/>
      <c r="K145" s="1096"/>
      <c r="L145" s="1096"/>
      <c r="M145" s="1096"/>
      <c r="N145" s="1096"/>
      <c r="O145" s="1096"/>
      <c r="P145" s="1096"/>
      <c r="Q145" s="1096"/>
      <c r="R145" s="1096"/>
      <c r="S145" s="1096"/>
      <c r="T145" s="1096"/>
      <c r="U145" s="1096"/>
      <c r="V145" s="1096"/>
      <c r="W145" s="1096"/>
      <c r="X145" s="1096"/>
      <c r="Y145" s="1096"/>
      <c r="Z145" s="1096"/>
      <c r="AA145" s="1096"/>
      <c r="AB145" s="1096"/>
      <c r="AC145" s="1096"/>
      <c r="AD145" s="1096"/>
      <c r="AE145" s="1096"/>
      <c r="AF145" s="1096"/>
      <c r="AG145" s="1096"/>
      <c r="AH145" s="1096"/>
      <c r="AI145" s="1096"/>
      <c r="AJ145" s="1096"/>
      <c r="AK145" s="1096"/>
      <c r="AL145" s="1096"/>
      <c r="AM145" s="1096"/>
      <c r="AN145" s="1096"/>
      <c r="AO145" s="1096"/>
      <c r="AP145" s="1096"/>
      <c r="AQ145" s="1096"/>
      <c r="AR145" s="1096"/>
      <c r="AS145" s="1096"/>
      <c r="AT145" s="1096"/>
      <c r="AU145" s="1096"/>
      <c r="AV145" s="1096"/>
      <c r="AW145" s="1096"/>
      <c r="AX145" s="1096"/>
      <c r="AY145" s="1096"/>
      <c r="AZ145" s="1096"/>
      <c r="BA145" s="1096"/>
      <c r="BB145" s="1096"/>
      <c r="BC145" s="1096"/>
      <c r="BD145" s="1096"/>
      <c r="BE145" s="1096"/>
      <c r="BF145" s="1096"/>
      <c r="BG145" s="1096"/>
      <c r="BH145" s="1096"/>
      <c r="BI145" s="1096"/>
      <c r="BJ145" s="1096"/>
      <c r="BK145" s="1096"/>
      <c r="BL145" s="1096"/>
      <c r="BM145" s="1096"/>
      <c r="BN145" s="1096"/>
    </row>
    <row r="146" spans="1:66" s="60" customFormat="1" ht="15.75">
      <c r="A146" s="6" t="s">
        <v>2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780" t="s">
        <v>73</v>
      </c>
      <c r="T146" s="780"/>
      <c r="U146" s="780"/>
      <c r="V146" s="780"/>
      <c r="W146" s="780"/>
      <c r="X146" s="780"/>
      <c r="Y146" s="780"/>
      <c r="Z146" s="780"/>
      <c r="AA146" s="780"/>
      <c r="AB146" s="780"/>
      <c r="AC146" s="780"/>
      <c r="AD146" s="780"/>
      <c r="AE146" s="780"/>
      <c r="AF146" s="780"/>
      <c r="AG146" s="780"/>
      <c r="AH146" s="780"/>
      <c r="AI146" s="780"/>
      <c r="AJ146" s="780"/>
      <c r="AK146" s="780"/>
      <c r="AL146" s="780"/>
      <c r="AM146" s="780"/>
      <c r="AN146" s="780"/>
      <c r="AO146" s="780"/>
      <c r="AP146" s="780"/>
      <c r="AQ146" s="780"/>
      <c r="AR146" s="780"/>
      <c r="AS146" s="780"/>
      <c r="AT146" s="780"/>
      <c r="AU146" s="780"/>
      <c r="AV146" s="780"/>
      <c r="AW146" s="780"/>
      <c r="AX146" s="780"/>
      <c r="AY146" s="780"/>
      <c r="AZ146" s="780"/>
      <c r="BA146" s="780"/>
      <c r="BB146" s="780"/>
      <c r="BC146" s="780"/>
      <c r="BD146" s="780"/>
      <c r="BE146" s="780"/>
      <c r="BF146" s="780"/>
      <c r="BG146" s="780"/>
      <c r="BH146" s="780"/>
      <c r="BI146" s="780"/>
      <c r="BJ146" s="780"/>
      <c r="BK146" s="780"/>
      <c r="BL146" s="780"/>
      <c r="BM146" s="780"/>
      <c r="BN146" s="780"/>
    </row>
    <row r="147" spans="1:66" s="60" customFormat="1" ht="6" customHeight="1">
      <c r="A147" s="6" t="s">
        <v>3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62" t="s">
        <v>75</v>
      </c>
      <c r="AI147" s="562"/>
      <c r="AJ147" s="562"/>
      <c r="AK147" s="562"/>
      <c r="AL147" s="562"/>
      <c r="AM147" s="562"/>
      <c r="AN147" s="562"/>
      <c r="AO147" s="562"/>
      <c r="AP147" s="562"/>
      <c r="AQ147" s="562"/>
      <c r="AR147" s="562"/>
      <c r="AS147" s="562"/>
      <c r="AT147" s="562"/>
      <c r="AU147" s="562"/>
      <c r="AV147" s="562"/>
      <c r="AW147" s="562"/>
      <c r="AX147" s="562"/>
      <c r="AY147" s="562"/>
      <c r="AZ147" s="562"/>
      <c r="BA147" s="562"/>
      <c r="BB147" s="562"/>
      <c r="BC147" s="562"/>
      <c r="BD147" s="562"/>
      <c r="BE147" s="562"/>
      <c r="BF147" s="562"/>
      <c r="BG147" s="562"/>
      <c r="BH147" s="562"/>
      <c r="BI147" s="562"/>
      <c r="BJ147" s="562"/>
      <c r="BK147" s="562"/>
      <c r="BL147" s="562"/>
      <c r="BM147" s="562"/>
      <c r="BN147" s="562"/>
    </row>
    <row r="148" spans="1:66" s="60" customFormat="1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</row>
    <row r="149" spans="1:66" s="60" customFormat="1" ht="12.75">
      <c r="A149" s="461" t="s">
        <v>4</v>
      </c>
      <c r="B149" s="462"/>
      <c r="C149" s="462"/>
      <c r="D149" s="463"/>
      <c r="E149" s="461" t="s">
        <v>9</v>
      </c>
      <c r="F149" s="462"/>
      <c r="G149" s="462"/>
      <c r="H149" s="462"/>
      <c r="I149" s="462"/>
      <c r="J149" s="462"/>
      <c r="K149" s="462"/>
      <c r="L149" s="462"/>
      <c r="M149" s="462"/>
      <c r="N149" s="462"/>
      <c r="O149" s="462"/>
      <c r="P149" s="462"/>
      <c r="Q149" s="462"/>
      <c r="R149" s="462"/>
      <c r="S149" s="462"/>
      <c r="T149" s="462"/>
      <c r="U149" s="462"/>
      <c r="V149" s="462"/>
      <c r="W149" s="462"/>
      <c r="X149" s="462"/>
      <c r="Y149" s="462"/>
      <c r="Z149" s="462"/>
      <c r="AA149" s="462"/>
      <c r="AB149" s="462"/>
      <c r="AC149" s="462"/>
      <c r="AD149" s="462"/>
      <c r="AE149" s="462"/>
      <c r="AF149" s="462"/>
      <c r="AG149" s="462"/>
      <c r="AH149" s="462"/>
      <c r="AI149" s="462"/>
      <c r="AJ149" s="462"/>
      <c r="AK149" s="462"/>
      <c r="AL149" s="462"/>
      <c r="AM149" s="462"/>
      <c r="AN149" s="462"/>
      <c r="AO149" s="462"/>
      <c r="AP149" s="462"/>
      <c r="AQ149" s="462"/>
      <c r="AR149" s="463"/>
      <c r="AS149" s="583" t="s">
        <v>12</v>
      </c>
      <c r="AT149" s="584"/>
      <c r="AU149" s="584"/>
      <c r="AV149" s="584"/>
      <c r="AW149" s="584"/>
      <c r="AX149" s="584"/>
      <c r="AY149" s="584"/>
      <c r="AZ149" s="584"/>
      <c r="BA149" s="584"/>
      <c r="BB149" s="585"/>
      <c r="BC149" s="461" t="s">
        <v>59</v>
      </c>
      <c r="BD149" s="462"/>
      <c r="BE149" s="462"/>
      <c r="BF149" s="462"/>
      <c r="BG149" s="462"/>
      <c r="BH149" s="462"/>
      <c r="BI149" s="462"/>
      <c r="BJ149" s="462"/>
      <c r="BK149" s="462"/>
      <c r="BL149" s="462"/>
      <c r="BM149" s="463"/>
      <c r="BN149" s="101" t="s">
        <v>15</v>
      </c>
    </row>
    <row r="150" spans="1:66" s="60" customFormat="1" ht="12.75">
      <c r="A150" s="577" t="s">
        <v>5</v>
      </c>
      <c r="B150" s="578"/>
      <c r="C150" s="578"/>
      <c r="D150" s="579"/>
      <c r="E150" s="577"/>
      <c r="F150" s="578"/>
      <c r="G150" s="578"/>
      <c r="H150" s="578"/>
      <c r="I150" s="578"/>
      <c r="J150" s="578"/>
      <c r="K150" s="578"/>
      <c r="L150" s="578"/>
      <c r="M150" s="578"/>
      <c r="N150" s="578"/>
      <c r="O150" s="578"/>
      <c r="P150" s="578"/>
      <c r="Q150" s="578"/>
      <c r="R150" s="578"/>
      <c r="S150" s="578"/>
      <c r="T150" s="578"/>
      <c r="U150" s="578"/>
      <c r="V150" s="578"/>
      <c r="W150" s="578"/>
      <c r="X150" s="578"/>
      <c r="Y150" s="578"/>
      <c r="Z150" s="578"/>
      <c r="AA150" s="578"/>
      <c r="AB150" s="578"/>
      <c r="AC150" s="578"/>
      <c r="AD150" s="578"/>
      <c r="AE150" s="578"/>
      <c r="AF150" s="578"/>
      <c r="AG150" s="578"/>
      <c r="AH150" s="578"/>
      <c r="AI150" s="578"/>
      <c r="AJ150" s="578"/>
      <c r="AK150" s="578"/>
      <c r="AL150" s="578"/>
      <c r="AM150" s="578"/>
      <c r="AN150" s="578"/>
      <c r="AO150" s="578"/>
      <c r="AP150" s="578"/>
      <c r="AQ150" s="578"/>
      <c r="AR150" s="579"/>
      <c r="AS150" s="586"/>
      <c r="AT150" s="587"/>
      <c r="AU150" s="587"/>
      <c r="AV150" s="587"/>
      <c r="AW150" s="587"/>
      <c r="AX150" s="587"/>
      <c r="AY150" s="587"/>
      <c r="AZ150" s="587"/>
      <c r="BA150" s="587"/>
      <c r="BB150" s="588"/>
      <c r="BC150" s="577" t="s">
        <v>60</v>
      </c>
      <c r="BD150" s="578"/>
      <c r="BE150" s="578"/>
      <c r="BF150" s="578"/>
      <c r="BG150" s="578"/>
      <c r="BH150" s="578"/>
      <c r="BI150" s="578"/>
      <c r="BJ150" s="578"/>
      <c r="BK150" s="578"/>
      <c r="BL150" s="578"/>
      <c r="BM150" s="579"/>
      <c r="BN150" s="102" t="s">
        <v>38</v>
      </c>
    </row>
    <row r="151" spans="1:66" s="60" customFormat="1" ht="12.75">
      <c r="A151" s="577"/>
      <c r="B151" s="578"/>
      <c r="C151" s="578"/>
      <c r="D151" s="579"/>
      <c r="E151" s="577"/>
      <c r="F151" s="578"/>
      <c r="G151" s="578"/>
      <c r="H151" s="578"/>
      <c r="I151" s="578"/>
      <c r="J151" s="578"/>
      <c r="K151" s="578"/>
      <c r="L151" s="578"/>
      <c r="M151" s="578"/>
      <c r="N151" s="578"/>
      <c r="O151" s="578"/>
      <c r="P151" s="578"/>
      <c r="Q151" s="578"/>
      <c r="R151" s="578"/>
      <c r="S151" s="578"/>
      <c r="T151" s="578"/>
      <c r="U151" s="578"/>
      <c r="V151" s="578"/>
      <c r="W151" s="578"/>
      <c r="X151" s="578"/>
      <c r="Y151" s="578"/>
      <c r="Z151" s="578"/>
      <c r="AA151" s="578"/>
      <c r="AB151" s="578"/>
      <c r="AC151" s="578"/>
      <c r="AD151" s="578"/>
      <c r="AE151" s="578"/>
      <c r="AF151" s="578"/>
      <c r="AG151" s="578"/>
      <c r="AH151" s="578"/>
      <c r="AI151" s="578"/>
      <c r="AJ151" s="578"/>
      <c r="AK151" s="578"/>
      <c r="AL151" s="578"/>
      <c r="AM151" s="578"/>
      <c r="AN151" s="578"/>
      <c r="AO151" s="578"/>
      <c r="AP151" s="578"/>
      <c r="AQ151" s="578"/>
      <c r="AR151" s="579"/>
      <c r="AS151" s="589"/>
      <c r="AT151" s="590"/>
      <c r="AU151" s="590"/>
      <c r="AV151" s="590"/>
      <c r="AW151" s="590"/>
      <c r="AX151" s="590"/>
      <c r="AY151" s="590"/>
      <c r="AZ151" s="590"/>
      <c r="BA151" s="590"/>
      <c r="BB151" s="591"/>
      <c r="BC151" s="577" t="s">
        <v>11</v>
      </c>
      <c r="BD151" s="578"/>
      <c r="BE151" s="578"/>
      <c r="BF151" s="578"/>
      <c r="BG151" s="578"/>
      <c r="BH151" s="578"/>
      <c r="BI151" s="578"/>
      <c r="BJ151" s="578"/>
      <c r="BK151" s="578"/>
      <c r="BL151" s="578"/>
      <c r="BM151" s="579"/>
      <c r="BN151" s="102"/>
    </row>
    <row r="152" spans="1:66" s="60" customFormat="1" ht="12.75">
      <c r="A152" s="553">
        <v>1</v>
      </c>
      <c r="B152" s="554"/>
      <c r="C152" s="554"/>
      <c r="D152" s="555"/>
      <c r="E152" s="553">
        <v>2</v>
      </c>
      <c r="F152" s="554"/>
      <c r="G152" s="554"/>
      <c r="H152" s="554"/>
      <c r="I152" s="554"/>
      <c r="J152" s="554"/>
      <c r="K152" s="554"/>
      <c r="L152" s="554"/>
      <c r="M152" s="554"/>
      <c r="N152" s="554"/>
      <c r="O152" s="554"/>
      <c r="P152" s="554"/>
      <c r="Q152" s="554"/>
      <c r="R152" s="554"/>
      <c r="S152" s="554"/>
      <c r="T152" s="554"/>
      <c r="U152" s="554"/>
      <c r="V152" s="554"/>
      <c r="W152" s="554"/>
      <c r="X152" s="554"/>
      <c r="Y152" s="554"/>
      <c r="Z152" s="554"/>
      <c r="AA152" s="554"/>
      <c r="AB152" s="554"/>
      <c r="AC152" s="554"/>
      <c r="AD152" s="554"/>
      <c r="AE152" s="554"/>
      <c r="AF152" s="554"/>
      <c r="AG152" s="554"/>
      <c r="AH152" s="554"/>
      <c r="AI152" s="554"/>
      <c r="AJ152" s="554"/>
      <c r="AK152" s="554"/>
      <c r="AL152" s="554"/>
      <c r="AM152" s="554"/>
      <c r="AN152" s="554"/>
      <c r="AO152" s="554"/>
      <c r="AP152" s="554"/>
      <c r="AQ152" s="554"/>
      <c r="AR152" s="555"/>
      <c r="AS152" s="553">
        <v>3</v>
      </c>
      <c r="AT152" s="554"/>
      <c r="AU152" s="554"/>
      <c r="AV152" s="554"/>
      <c r="AW152" s="554"/>
      <c r="AX152" s="554"/>
      <c r="AY152" s="554"/>
      <c r="AZ152" s="554"/>
      <c r="BA152" s="554"/>
      <c r="BB152" s="555"/>
      <c r="BC152" s="553">
        <v>4</v>
      </c>
      <c r="BD152" s="554"/>
      <c r="BE152" s="554"/>
      <c r="BF152" s="554"/>
      <c r="BG152" s="554"/>
      <c r="BH152" s="554"/>
      <c r="BI152" s="554"/>
      <c r="BJ152" s="554"/>
      <c r="BK152" s="554"/>
      <c r="BL152" s="554"/>
      <c r="BM152" s="555"/>
      <c r="BN152" s="69">
        <v>5</v>
      </c>
    </row>
    <row r="153" spans="1:66" s="60" customFormat="1" ht="28.5" customHeight="1">
      <c r="A153" s="606"/>
      <c r="B153" s="545"/>
      <c r="C153" s="545"/>
      <c r="D153" s="607"/>
      <c r="E153" s="601" t="s">
        <v>822</v>
      </c>
      <c r="F153" s="562"/>
      <c r="G153" s="562"/>
      <c r="H153" s="562"/>
      <c r="I153" s="562"/>
      <c r="J153" s="562"/>
      <c r="K153" s="562"/>
      <c r="L153" s="562"/>
      <c r="M153" s="562"/>
      <c r="N153" s="562"/>
      <c r="O153" s="562"/>
      <c r="P153" s="562"/>
      <c r="Q153" s="562"/>
      <c r="R153" s="562"/>
      <c r="S153" s="562"/>
      <c r="T153" s="562"/>
      <c r="U153" s="562"/>
      <c r="V153" s="562"/>
      <c r="W153" s="562"/>
      <c r="X153" s="562"/>
      <c r="Y153" s="562"/>
      <c r="Z153" s="562"/>
      <c r="AA153" s="562"/>
      <c r="AB153" s="562"/>
      <c r="AC153" s="562"/>
      <c r="AD153" s="562"/>
      <c r="AE153" s="562"/>
      <c r="AF153" s="562"/>
      <c r="AG153" s="562"/>
      <c r="AH153" s="562"/>
      <c r="AI153" s="562"/>
      <c r="AJ153" s="562"/>
      <c r="AK153" s="562"/>
      <c r="AL153" s="562"/>
      <c r="AM153" s="562"/>
      <c r="AN153" s="562"/>
      <c r="AO153" s="562"/>
      <c r="AP153" s="562"/>
      <c r="AQ153" s="562"/>
      <c r="AR153" s="602"/>
      <c r="AS153" s="606"/>
      <c r="AT153" s="545"/>
      <c r="AU153" s="545"/>
      <c r="AV153" s="545"/>
      <c r="AW153" s="545"/>
      <c r="AX153" s="545"/>
      <c r="AY153" s="545"/>
      <c r="AZ153" s="545"/>
      <c r="BA153" s="545"/>
      <c r="BB153" s="607"/>
      <c r="BC153" s="817"/>
      <c r="BD153" s="896"/>
      <c r="BE153" s="896"/>
      <c r="BF153" s="896"/>
      <c r="BG153" s="896"/>
      <c r="BH153" s="896"/>
      <c r="BI153" s="896"/>
      <c r="BJ153" s="896"/>
      <c r="BK153" s="896"/>
      <c r="BL153" s="896"/>
      <c r="BM153" s="818"/>
      <c r="BN153" s="105">
        <f>SUM(BN154:BN160)</f>
        <v>33100</v>
      </c>
    </row>
    <row r="154" spans="1:66" s="159" customFormat="1" ht="28.5" customHeight="1">
      <c r="A154" s="699">
        <v>1</v>
      </c>
      <c r="B154" s="700"/>
      <c r="C154" s="700"/>
      <c r="D154" s="701"/>
      <c r="E154" s="1097" t="s">
        <v>897</v>
      </c>
      <c r="F154" s="1098"/>
      <c r="G154" s="1098"/>
      <c r="H154" s="1098"/>
      <c r="I154" s="1098"/>
      <c r="J154" s="1098"/>
      <c r="K154" s="1098"/>
      <c r="L154" s="1098"/>
      <c r="M154" s="1098"/>
      <c r="N154" s="1098"/>
      <c r="O154" s="1098"/>
      <c r="P154" s="1098"/>
      <c r="Q154" s="1098"/>
      <c r="R154" s="1098"/>
      <c r="S154" s="1098"/>
      <c r="T154" s="1098"/>
      <c r="U154" s="1098"/>
      <c r="V154" s="1098"/>
      <c r="W154" s="1098"/>
      <c r="X154" s="1098"/>
      <c r="Y154" s="1098"/>
      <c r="Z154" s="1098"/>
      <c r="AA154" s="1098"/>
      <c r="AB154" s="1098"/>
      <c r="AC154" s="1098"/>
      <c r="AD154" s="1098"/>
      <c r="AE154" s="1098"/>
      <c r="AF154" s="1098"/>
      <c r="AG154" s="1098"/>
      <c r="AH154" s="1098"/>
      <c r="AI154" s="1098"/>
      <c r="AJ154" s="1098"/>
      <c r="AK154" s="1098"/>
      <c r="AL154" s="1098"/>
      <c r="AM154" s="1098"/>
      <c r="AN154" s="1098"/>
      <c r="AO154" s="1098"/>
      <c r="AP154" s="1098"/>
      <c r="AQ154" s="1098"/>
      <c r="AR154" s="1099"/>
      <c r="AS154" s="887">
        <v>20</v>
      </c>
      <c r="AT154" s="888"/>
      <c r="AU154" s="888"/>
      <c r="AV154" s="888"/>
      <c r="AW154" s="888"/>
      <c r="AX154" s="888"/>
      <c r="AY154" s="888"/>
      <c r="AZ154" s="888"/>
      <c r="BA154" s="888"/>
      <c r="BB154" s="889"/>
      <c r="BC154" s="1046">
        <v>150</v>
      </c>
      <c r="BD154" s="1047"/>
      <c r="BE154" s="1047"/>
      <c r="BF154" s="1047"/>
      <c r="BG154" s="1047"/>
      <c r="BH154" s="1047"/>
      <c r="BI154" s="1047"/>
      <c r="BJ154" s="1047"/>
      <c r="BK154" s="1047"/>
      <c r="BL154" s="1047"/>
      <c r="BM154" s="1048"/>
      <c r="BN154" s="203">
        <f aca="true" t="shared" si="6" ref="BN154:BN160">AS154*BC154</f>
        <v>3000</v>
      </c>
    </row>
    <row r="155" spans="1:66" s="159" customFormat="1" ht="30" customHeight="1">
      <c r="A155" s="699">
        <v>2</v>
      </c>
      <c r="B155" s="700"/>
      <c r="C155" s="700"/>
      <c r="D155" s="701"/>
      <c r="E155" s="1049" t="s">
        <v>898</v>
      </c>
      <c r="F155" s="1050"/>
      <c r="G155" s="1050"/>
      <c r="H155" s="1050"/>
      <c r="I155" s="1050"/>
      <c r="J155" s="1050"/>
      <c r="K155" s="1050"/>
      <c r="L155" s="1050"/>
      <c r="M155" s="1050"/>
      <c r="N155" s="1050"/>
      <c r="O155" s="1050"/>
      <c r="P155" s="1050"/>
      <c r="Q155" s="1050"/>
      <c r="R155" s="1050"/>
      <c r="S155" s="1050"/>
      <c r="T155" s="1050"/>
      <c r="U155" s="1050"/>
      <c r="V155" s="1050"/>
      <c r="W155" s="1050"/>
      <c r="X155" s="1050"/>
      <c r="Y155" s="1050"/>
      <c r="Z155" s="1050"/>
      <c r="AA155" s="1050"/>
      <c r="AB155" s="1050"/>
      <c r="AC155" s="1050"/>
      <c r="AD155" s="1050"/>
      <c r="AE155" s="1050"/>
      <c r="AF155" s="1050"/>
      <c r="AG155" s="1050"/>
      <c r="AH155" s="1050"/>
      <c r="AI155" s="1050"/>
      <c r="AJ155" s="1050"/>
      <c r="AK155" s="1050"/>
      <c r="AL155" s="1050"/>
      <c r="AM155" s="1050"/>
      <c r="AN155" s="1050"/>
      <c r="AO155" s="1050"/>
      <c r="AP155" s="1050"/>
      <c r="AQ155" s="1050"/>
      <c r="AR155" s="1051"/>
      <c r="AS155" s="1020">
        <v>20</v>
      </c>
      <c r="AT155" s="1021"/>
      <c r="AU155" s="1021"/>
      <c r="AV155" s="1021"/>
      <c r="AW155" s="1021"/>
      <c r="AX155" s="1021"/>
      <c r="AY155" s="1021"/>
      <c r="AZ155" s="1021"/>
      <c r="BA155" s="1021"/>
      <c r="BB155" s="1022"/>
      <c r="BC155" s="943">
        <v>70</v>
      </c>
      <c r="BD155" s="944"/>
      <c r="BE155" s="944"/>
      <c r="BF155" s="944"/>
      <c r="BG155" s="944"/>
      <c r="BH155" s="944"/>
      <c r="BI155" s="944"/>
      <c r="BJ155" s="944"/>
      <c r="BK155" s="944"/>
      <c r="BL155" s="944"/>
      <c r="BM155" s="945"/>
      <c r="BN155" s="207">
        <f t="shared" si="6"/>
        <v>1400</v>
      </c>
    </row>
    <row r="156" spans="1:66" s="159" customFormat="1" ht="31.5" customHeight="1">
      <c r="A156" s="699">
        <v>3</v>
      </c>
      <c r="B156" s="700"/>
      <c r="C156" s="700"/>
      <c r="D156" s="701"/>
      <c r="E156" s="1049" t="s">
        <v>900</v>
      </c>
      <c r="F156" s="1050"/>
      <c r="G156" s="1050"/>
      <c r="H156" s="1050"/>
      <c r="I156" s="1050"/>
      <c r="J156" s="1050"/>
      <c r="K156" s="1050"/>
      <c r="L156" s="1050"/>
      <c r="M156" s="1050"/>
      <c r="N156" s="1050"/>
      <c r="O156" s="1050"/>
      <c r="P156" s="1050"/>
      <c r="Q156" s="1050"/>
      <c r="R156" s="1050"/>
      <c r="S156" s="1050"/>
      <c r="T156" s="1050"/>
      <c r="U156" s="1050"/>
      <c r="V156" s="1050"/>
      <c r="W156" s="1050"/>
      <c r="X156" s="1050"/>
      <c r="Y156" s="1050"/>
      <c r="Z156" s="1050"/>
      <c r="AA156" s="1050"/>
      <c r="AB156" s="1050"/>
      <c r="AC156" s="1050"/>
      <c r="AD156" s="1050"/>
      <c r="AE156" s="1050"/>
      <c r="AF156" s="1050"/>
      <c r="AG156" s="1050"/>
      <c r="AH156" s="1050"/>
      <c r="AI156" s="1050"/>
      <c r="AJ156" s="1050"/>
      <c r="AK156" s="1050"/>
      <c r="AL156" s="1050"/>
      <c r="AM156" s="1050"/>
      <c r="AN156" s="1050"/>
      <c r="AO156" s="1050"/>
      <c r="AP156" s="1050"/>
      <c r="AQ156" s="1050"/>
      <c r="AR156" s="1051"/>
      <c r="AS156" s="1020">
        <v>20</v>
      </c>
      <c r="AT156" s="1021"/>
      <c r="AU156" s="1021"/>
      <c r="AV156" s="1021"/>
      <c r="AW156" s="1021"/>
      <c r="AX156" s="1021"/>
      <c r="AY156" s="1021"/>
      <c r="AZ156" s="1021"/>
      <c r="BA156" s="1021"/>
      <c r="BB156" s="1022"/>
      <c r="BC156" s="943">
        <v>350</v>
      </c>
      <c r="BD156" s="944"/>
      <c r="BE156" s="944"/>
      <c r="BF156" s="944"/>
      <c r="BG156" s="944"/>
      <c r="BH156" s="944"/>
      <c r="BI156" s="944"/>
      <c r="BJ156" s="944"/>
      <c r="BK156" s="944"/>
      <c r="BL156" s="944"/>
      <c r="BM156" s="945"/>
      <c r="BN156" s="207">
        <f t="shared" si="6"/>
        <v>7000</v>
      </c>
    </row>
    <row r="157" spans="1:66" s="60" customFormat="1" ht="15.75">
      <c r="A157" s="699">
        <v>4</v>
      </c>
      <c r="B157" s="700"/>
      <c r="C157" s="700"/>
      <c r="D157" s="701"/>
      <c r="E157" s="1049" t="s">
        <v>899</v>
      </c>
      <c r="F157" s="1050"/>
      <c r="G157" s="1050"/>
      <c r="H157" s="1050"/>
      <c r="I157" s="1050"/>
      <c r="J157" s="1050"/>
      <c r="K157" s="1050"/>
      <c r="L157" s="1050"/>
      <c r="M157" s="1050"/>
      <c r="N157" s="1050"/>
      <c r="O157" s="1050"/>
      <c r="P157" s="1050"/>
      <c r="Q157" s="1050"/>
      <c r="R157" s="1050"/>
      <c r="S157" s="1050"/>
      <c r="T157" s="1050"/>
      <c r="U157" s="1050"/>
      <c r="V157" s="1050"/>
      <c r="W157" s="1050"/>
      <c r="X157" s="1050"/>
      <c r="Y157" s="1050"/>
      <c r="Z157" s="1050"/>
      <c r="AA157" s="1050"/>
      <c r="AB157" s="1050"/>
      <c r="AC157" s="1050"/>
      <c r="AD157" s="1050"/>
      <c r="AE157" s="1050"/>
      <c r="AF157" s="1050"/>
      <c r="AG157" s="1050"/>
      <c r="AH157" s="1050"/>
      <c r="AI157" s="1050"/>
      <c r="AJ157" s="1050"/>
      <c r="AK157" s="1050"/>
      <c r="AL157" s="1050"/>
      <c r="AM157" s="1050"/>
      <c r="AN157" s="1050"/>
      <c r="AO157" s="1050"/>
      <c r="AP157" s="1050"/>
      <c r="AQ157" s="1050"/>
      <c r="AR157" s="1051"/>
      <c r="AS157" s="1020">
        <v>10</v>
      </c>
      <c r="AT157" s="1021"/>
      <c r="AU157" s="1021"/>
      <c r="AV157" s="1021"/>
      <c r="AW157" s="1021"/>
      <c r="AX157" s="1021"/>
      <c r="AY157" s="1021"/>
      <c r="AZ157" s="1021"/>
      <c r="BA157" s="1021"/>
      <c r="BB157" s="1022"/>
      <c r="BC157" s="943">
        <v>1500</v>
      </c>
      <c r="BD157" s="944"/>
      <c r="BE157" s="944"/>
      <c r="BF157" s="944"/>
      <c r="BG157" s="944"/>
      <c r="BH157" s="944"/>
      <c r="BI157" s="944"/>
      <c r="BJ157" s="944"/>
      <c r="BK157" s="944"/>
      <c r="BL157" s="944"/>
      <c r="BM157" s="945"/>
      <c r="BN157" s="207">
        <f t="shared" si="6"/>
        <v>15000</v>
      </c>
    </row>
    <row r="158" spans="1:66" s="60" customFormat="1" ht="15.75">
      <c r="A158" s="699">
        <v>5</v>
      </c>
      <c r="B158" s="700"/>
      <c r="C158" s="700"/>
      <c r="D158" s="701"/>
      <c r="E158" s="790" t="s">
        <v>901</v>
      </c>
      <c r="F158" s="791"/>
      <c r="G158" s="791"/>
      <c r="H158" s="791"/>
      <c r="I158" s="791"/>
      <c r="J158" s="791"/>
      <c r="K158" s="791"/>
      <c r="L158" s="791"/>
      <c r="M158" s="791"/>
      <c r="N158" s="791"/>
      <c r="O158" s="791"/>
      <c r="P158" s="791"/>
      <c r="Q158" s="791"/>
      <c r="R158" s="791"/>
      <c r="S158" s="791"/>
      <c r="T158" s="791"/>
      <c r="U158" s="791"/>
      <c r="V158" s="791"/>
      <c r="W158" s="791"/>
      <c r="X158" s="791"/>
      <c r="Y158" s="791"/>
      <c r="Z158" s="791"/>
      <c r="AA158" s="791"/>
      <c r="AB158" s="791"/>
      <c r="AC158" s="791"/>
      <c r="AD158" s="791"/>
      <c r="AE158" s="791"/>
      <c r="AF158" s="791"/>
      <c r="AG158" s="791"/>
      <c r="AH158" s="791"/>
      <c r="AI158" s="791"/>
      <c r="AJ158" s="791"/>
      <c r="AK158" s="791"/>
      <c r="AL158" s="791"/>
      <c r="AM158" s="791"/>
      <c r="AN158" s="791"/>
      <c r="AO158" s="791"/>
      <c r="AP158" s="791"/>
      <c r="AQ158" s="791"/>
      <c r="AR158" s="792"/>
      <c r="AS158" s="887">
        <v>1</v>
      </c>
      <c r="AT158" s="888"/>
      <c r="AU158" s="888"/>
      <c r="AV158" s="888"/>
      <c r="AW158" s="888"/>
      <c r="AX158" s="888"/>
      <c r="AY158" s="888"/>
      <c r="AZ158" s="888"/>
      <c r="BA158" s="888"/>
      <c r="BB158" s="889"/>
      <c r="BC158" s="1046">
        <v>2500</v>
      </c>
      <c r="BD158" s="1047"/>
      <c r="BE158" s="1047"/>
      <c r="BF158" s="1047"/>
      <c r="BG158" s="1047"/>
      <c r="BH158" s="1047"/>
      <c r="BI158" s="1047"/>
      <c r="BJ158" s="1047"/>
      <c r="BK158" s="1047"/>
      <c r="BL158" s="1047"/>
      <c r="BM158" s="1048"/>
      <c r="BN158" s="203">
        <f t="shared" si="6"/>
        <v>2500</v>
      </c>
    </row>
    <row r="159" spans="1:66" s="159" customFormat="1" ht="31.5" customHeight="1">
      <c r="A159" s="699">
        <v>6</v>
      </c>
      <c r="B159" s="700"/>
      <c r="C159" s="700"/>
      <c r="D159" s="701"/>
      <c r="E159" s="790" t="s">
        <v>902</v>
      </c>
      <c r="F159" s="791"/>
      <c r="G159" s="791"/>
      <c r="H159" s="791"/>
      <c r="I159" s="791"/>
      <c r="J159" s="791"/>
      <c r="K159" s="791"/>
      <c r="L159" s="791"/>
      <c r="M159" s="791"/>
      <c r="N159" s="791"/>
      <c r="O159" s="791"/>
      <c r="P159" s="791"/>
      <c r="Q159" s="791"/>
      <c r="R159" s="791"/>
      <c r="S159" s="791"/>
      <c r="T159" s="791"/>
      <c r="U159" s="791"/>
      <c r="V159" s="791"/>
      <c r="W159" s="791"/>
      <c r="X159" s="791"/>
      <c r="Y159" s="791"/>
      <c r="Z159" s="791"/>
      <c r="AA159" s="791"/>
      <c r="AB159" s="791"/>
      <c r="AC159" s="791"/>
      <c r="AD159" s="791"/>
      <c r="AE159" s="791"/>
      <c r="AF159" s="791"/>
      <c r="AG159" s="791"/>
      <c r="AH159" s="791"/>
      <c r="AI159" s="791"/>
      <c r="AJ159" s="791"/>
      <c r="AK159" s="791"/>
      <c r="AL159" s="791"/>
      <c r="AM159" s="791"/>
      <c r="AN159" s="791"/>
      <c r="AO159" s="791"/>
      <c r="AP159" s="791"/>
      <c r="AQ159" s="791"/>
      <c r="AR159" s="792"/>
      <c r="AS159" s="887">
        <v>1</v>
      </c>
      <c r="AT159" s="888"/>
      <c r="AU159" s="888"/>
      <c r="AV159" s="888"/>
      <c r="AW159" s="888"/>
      <c r="AX159" s="888"/>
      <c r="AY159" s="888"/>
      <c r="AZ159" s="888"/>
      <c r="BA159" s="888"/>
      <c r="BB159" s="889"/>
      <c r="BC159" s="1046">
        <v>1700</v>
      </c>
      <c r="BD159" s="1047"/>
      <c r="BE159" s="1047"/>
      <c r="BF159" s="1047"/>
      <c r="BG159" s="1047"/>
      <c r="BH159" s="1047"/>
      <c r="BI159" s="1047"/>
      <c r="BJ159" s="1047"/>
      <c r="BK159" s="1047"/>
      <c r="BL159" s="1047"/>
      <c r="BM159" s="1048"/>
      <c r="BN159" s="203">
        <f t="shared" si="6"/>
        <v>1700</v>
      </c>
    </row>
    <row r="160" spans="1:66" s="60" customFormat="1" ht="15.75">
      <c r="A160" s="699">
        <v>7</v>
      </c>
      <c r="B160" s="700"/>
      <c r="C160" s="700"/>
      <c r="D160" s="701"/>
      <c r="E160" s="755" t="s">
        <v>903</v>
      </c>
      <c r="F160" s="756"/>
      <c r="G160" s="756"/>
      <c r="H160" s="756"/>
      <c r="I160" s="756"/>
      <c r="J160" s="756"/>
      <c r="K160" s="756"/>
      <c r="L160" s="756"/>
      <c r="M160" s="756"/>
      <c r="N160" s="756"/>
      <c r="O160" s="756"/>
      <c r="P160" s="756"/>
      <c r="Q160" s="756"/>
      <c r="R160" s="756"/>
      <c r="S160" s="756"/>
      <c r="T160" s="756"/>
      <c r="U160" s="756"/>
      <c r="V160" s="756"/>
      <c r="W160" s="756"/>
      <c r="X160" s="756"/>
      <c r="Y160" s="756"/>
      <c r="Z160" s="756"/>
      <c r="AA160" s="756"/>
      <c r="AB160" s="756"/>
      <c r="AC160" s="756"/>
      <c r="AD160" s="756"/>
      <c r="AE160" s="756"/>
      <c r="AF160" s="756"/>
      <c r="AG160" s="756"/>
      <c r="AH160" s="756"/>
      <c r="AI160" s="756"/>
      <c r="AJ160" s="756"/>
      <c r="AK160" s="756"/>
      <c r="AL160" s="756"/>
      <c r="AM160" s="756"/>
      <c r="AN160" s="756"/>
      <c r="AO160" s="756"/>
      <c r="AP160" s="756"/>
      <c r="AQ160" s="756"/>
      <c r="AR160" s="757"/>
      <c r="AS160" s="1020">
        <v>1</v>
      </c>
      <c r="AT160" s="1021"/>
      <c r="AU160" s="1021"/>
      <c r="AV160" s="1021"/>
      <c r="AW160" s="1021"/>
      <c r="AX160" s="1021"/>
      <c r="AY160" s="1021"/>
      <c r="AZ160" s="1021"/>
      <c r="BA160" s="1021"/>
      <c r="BB160" s="1022"/>
      <c r="BC160" s="943">
        <v>2500</v>
      </c>
      <c r="BD160" s="944"/>
      <c r="BE160" s="944"/>
      <c r="BF160" s="944"/>
      <c r="BG160" s="944"/>
      <c r="BH160" s="944"/>
      <c r="BI160" s="944"/>
      <c r="BJ160" s="944"/>
      <c r="BK160" s="944"/>
      <c r="BL160" s="944"/>
      <c r="BM160" s="945"/>
      <c r="BN160" s="207">
        <f t="shared" si="6"/>
        <v>2500</v>
      </c>
    </row>
    <row r="161" spans="1:66" s="60" customFormat="1" ht="15.75">
      <c r="A161" s="606"/>
      <c r="B161" s="545"/>
      <c r="C161" s="545"/>
      <c r="D161" s="607"/>
      <c r="E161" s="601" t="s">
        <v>928</v>
      </c>
      <c r="F161" s="562"/>
      <c r="G161" s="562"/>
      <c r="H161" s="562"/>
      <c r="I161" s="562"/>
      <c r="J161" s="562"/>
      <c r="K161" s="562"/>
      <c r="L161" s="562"/>
      <c r="M161" s="562"/>
      <c r="N161" s="562"/>
      <c r="O161" s="562"/>
      <c r="P161" s="562"/>
      <c r="Q161" s="562"/>
      <c r="R161" s="562"/>
      <c r="S161" s="562"/>
      <c r="T161" s="562"/>
      <c r="U161" s="562"/>
      <c r="V161" s="562"/>
      <c r="W161" s="562"/>
      <c r="X161" s="562"/>
      <c r="Y161" s="562"/>
      <c r="Z161" s="562"/>
      <c r="AA161" s="562"/>
      <c r="AB161" s="562"/>
      <c r="AC161" s="562"/>
      <c r="AD161" s="562"/>
      <c r="AE161" s="562"/>
      <c r="AF161" s="562"/>
      <c r="AG161" s="562"/>
      <c r="AH161" s="562"/>
      <c r="AI161" s="562"/>
      <c r="AJ161" s="562"/>
      <c r="AK161" s="562"/>
      <c r="AL161" s="562"/>
      <c r="AM161" s="562"/>
      <c r="AN161" s="562"/>
      <c r="AO161" s="562"/>
      <c r="AP161" s="562"/>
      <c r="AQ161" s="562"/>
      <c r="AR161" s="602"/>
      <c r="AS161" s="606"/>
      <c r="AT161" s="545"/>
      <c r="AU161" s="545"/>
      <c r="AV161" s="545"/>
      <c r="AW161" s="545"/>
      <c r="AX161" s="545"/>
      <c r="AY161" s="545"/>
      <c r="AZ161" s="545"/>
      <c r="BA161" s="545"/>
      <c r="BB161" s="607"/>
      <c r="BC161" s="817"/>
      <c r="BD161" s="896"/>
      <c r="BE161" s="896"/>
      <c r="BF161" s="896"/>
      <c r="BG161" s="896"/>
      <c r="BH161" s="896"/>
      <c r="BI161" s="896"/>
      <c r="BJ161" s="896"/>
      <c r="BK161" s="896"/>
      <c r="BL161" s="896"/>
      <c r="BM161" s="818"/>
      <c r="BN161" s="105">
        <f>SUM(BN162:BN170)</f>
        <v>21872</v>
      </c>
    </row>
    <row r="162" spans="1:66" s="60" customFormat="1" ht="15.75">
      <c r="A162" s="592">
        <v>8</v>
      </c>
      <c r="B162" s="593"/>
      <c r="C162" s="593"/>
      <c r="D162" s="594"/>
      <c r="E162" s="790" t="s">
        <v>931</v>
      </c>
      <c r="F162" s="791"/>
      <c r="G162" s="791"/>
      <c r="H162" s="791"/>
      <c r="I162" s="791"/>
      <c r="J162" s="791"/>
      <c r="K162" s="791"/>
      <c r="L162" s="791"/>
      <c r="M162" s="791"/>
      <c r="N162" s="791"/>
      <c r="O162" s="791"/>
      <c r="P162" s="791"/>
      <c r="Q162" s="791"/>
      <c r="R162" s="791"/>
      <c r="S162" s="791"/>
      <c r="T162" s="791"/>
      <c r="U162" s="791"/>
      <c r="V162" s="791"/>
      <c r="W162" s="791"/>
      <c r="X162" s="791"/>
      <c r="Y162" s="791"/>
      <c r="Z162" s="791"/>
      <c r="AA162" s="791"/>
      <c r="AB162" s="791"/>
      <c r="AC162" s="791"/>
      <c r="AD162" s="791"/>
      <c r="AE162" s="791"/>
      <c r="AF162" s="791"/>
      <c r="AG162" s="791"/>
      <c r="AH162" s="791"/>
      <c r="AI162" s="791"/>
      <c r="AJ162" s="791"/>
      <c r="AK162" s="791"/>
      <c r="AL162" s="791"/>
      <c r="AM162" s="791"/>
      <c r="AN162" s="791"/>
      <c r="AO162" s="791"/>
      <c r="AP162" s="791"/>
      <c r="AQ162" s="791"/>
      <c r="AR162" s="792"/>
      <c r="AS162" s="887">
        <v>6</v>
      </c>
      <c r="AT162" s="888"/>
      <c r="AU162" s="888"/>
      <c r="AV162" s="888"/>
      <c r="AW162" s="888"/>
      <c r="AX162" s="888"/>
      <c r="AY162" s="888"/>
      <c r="AZ162" s="888"/>
      <c r="BA162" s="888"/>
      <c r="BB162" s="889"/>
      <c r="BC162" s="1046">
        <v>1442</v>
      </c>
      <c r="BD162" s="1047"/>
      <c r="BE162" s="1047"/>
      <c r="BF162" s="1047"/>
      <c r="BG162" s="1047"/>
      <c r="BH162" s="1047"/>
      <c r="BI162" s="1047"/>
      <c r="BJ162" s="1047"/>
      <c r="BK162" s="1047"/>
      <c r="BL162" s="1047"/>
      <c r="BM162" s="1048"/>
      <c r="BN162" s="203">
        <f aca="true" t="shared" si="7" ref="BN162:BN170">AS162*BC162</f>
        <v>8652</v>
      </c>
    </row>
    <row r="163" spans="1:66" s="60" customFormat="1" ht="15.75">
      <c r="A163" s="592">
        <v>9</v>
      </c>
      <c r="B163" s="593"/>
      <c r="C163" s="593"/>
      <c r="D163" s="594"/>
      <c r="E163" s="790" t="s">
        <v>931</v>
      </c>
      <c r="F163" s="791"/>
      <c r="G163" s="791"/>
      <c r="H163" s="791"/>
      <c r="I163" s="791"/>
      <c r="J163" s="791"/>
      <c r="K163" s="791"/>
      <c r="L163" s="791"/>
      <c r="M163" s="791"/>
      <c r="N163" s="791"/>
      <c r="O163" s="791"/>
      <c r="P163" s="791"/>
      <c r="Q163" s="791"/>
      <c r="R163" s="791"/>
      <c r="S163" s="791"/>
      <c r="T163" s="791"/>
      <c r="U163" s="791"/>
      <c r="V163" s="791"/>
      <c r="W163" s="791"/>
      <c r="X163" s="791"/>
      <c r="Y163" s="791"/>
      <c r="Z163" s="791"/>
      <c r="AA163" s="791"/>
      <c r="AB163" s="791"/>
      <c r="AC163" s="791"/>
      <c r="AD163" s="791"/>
      <c r="AE163" s="791"/>
      <c r="AF163" s="791"/>
      <c r="AG163" s="791"/>
      <c r="AH163" s="791"/>
      <c r="AI163" s="791"/>
      <c r="AJ163" s="791"/>
      <c r="AK163" s="791"/>
      <c r="AL163" s="791"/>
      <c r="AM163" s="791"/>
      <c r="AN163" s="791"/>
      <c r="AO163" s="791"/>
      <c r="AP163" s="791"/>
      <c r="AQ163" s="791"/>
      <c r="AR163" s="792"/>
      <c r="AS163" s="887">
        <v>4</v>
      </c>
      <c r="AT163" s="888"/>
      <c r="AU163" s="888"/>
      <c r="AV163" s="888"/>
      <c r="AW163" s="888"/>
      <c r="AX163" s="888"/>
      <c r="AY163" s="888"/>
      <c r="AZ163" s="888"/>
      <c r="BA163" s="888"/>
      <c r="BB163" s="889"/>
      <c r="BC163" s="1046">
        <v>200</v>
      </c>
      <c r="BD163" s="1047"/>
      <c r="BE163" s="1047"/>
      <c r="BF163" s="1047"/>
      <c r="BG163" s="1047"/>
      <c r="BH163" s="1047"/>
      <c r="BI163" s="1047"/>
      <c r="BJ163" s="1047"/>
      <c r="BK163" s="1047"/>
      <c r="BL163" s="1047"/>
      <c r="BM163" s="1048"/>
      <c r="BN163" s="203">
        <f t="shared" si="7"/>
        <v>800</v>
      </c>
    </row>
    <row r="164" spans="1:66" s="60" customFormat="1" ht="15.75">
      <c r="A164" s="592">
        <v>10</v>
      </c>
      <c r="B164" s="593"/>
      <c r="C164" s="593"/>
      <c r="D164" s="594"/>
      <c r="E164" s="790" t="s">
        <v>929</v>
      </c>
      <c r="F164" s="791"/>
      <c r="G164" s="791"/>
      <c r="H164" s="791"/>
      <c r="I164" s="791"/>
      <c r="J164" s="791"/>
      <c r="K164" s="791"/>
      <c r="L164" s="791"/>
      <c r="M164" s="791"/>
      <c r="N164" s="791"/>
      <c r="O164" s="791"/>
      <c r="P164" s="791"/>
      <c r="Q164" s="791"/>
      <c r="R164" s="791"/>
      <c r="S164" s="791"/>
      <c r="T164" s="791"/>
      <c r="U164" s="791"/>
      <c r="V164" s="791"/>
      <c r="W164" s="791"/>
      <c r="X164" s="791"/>
      <c r="Y164" s="791"/>
      <c r="Z164" s="791"/>
      <c r="AA164" s="791"/>
      <c r="AB164" s="791"/>
      <c r="AC164" s="791"/>
      <c r="AD164" s="791"/>
      <c r="AE164" s="791"/>
      <c r="AF164" s="791"/>
      <c r="AG164" s="791"/>
      <c r="AH164" s="791"/>
      <c r="AI164" s="791"/>
      <c r="AJ164" s="791"/>
      <c r="AK164" s="791"/>
      <c r="AL164" s="791"/>
      <c r="AM164" s="791"/>
      <c r="AN164" s="791"/>
      <c r="AO164" s="791"/>
      <c r="AP164" s="791"/>
      <c r="AQ164" s="791"/>
      <c r="AR164" s="792"/>
      <c r="AS164" s="887">
        <v>10</v>
      </c>
      <c r="AT164" s="888"/>
      <c r="AU164" s="888"/>
      <c r="AV164" s="888"/>
      <c r="AW164" s="888"/>
      <c r="AX164" s="888"/>
      <c r="AY164" s="888"/>
      <c r="AZ164" s="888"/>
      <c r="BA164" s="888"/>
      <c r="BB164" s="889"/>
      <c r="BC164" s="1046">
        <v>250</v>
      </c>
      <c r="BD164" s="1047"/>
      <c r="BE164" s="1047"/>
      <c r="BF164" s="1047"/>
      <c r="BG164" s="1047"/>
      <c r="BH164" s="1047"/>
      <c r="BI164" s="1047"/>
      <c r="BJ164" s="1047"/>
      <c r="BK164" s="1047"/>
      <c r="BL164" s="1047"/>
      <c r="BM164" s="1048"/>
      <c r="BN164" s="203">
        <f t="shared" si="7"/>
        <v>2500</v>
      </c>
    </row>
    <row r="165" spans="1:66" s="60" customFormat="1" ht="15.75">
      <c r="A165" s="592">
        <v>11</v>
      </c>
      <c r="B165" s="593"/>
      <c r="C165" s="593"/>
      <c r="D165" s="594"/>
      <c r="E165" s="790" t="s">
        <v>930</v>
      </c>
      <c r="F165" s="791"/>
      <c r="G165" s="791"/>
      <c r="H165" s="791"/>
      <c r="I165" s="791"/>
      <c r="J165" s="791"/>
      <c r="K165" s="791"/>
      <c r="L165" s="791"/>
      <c r="M165" s="791"/>
      <c r="N165" s="791"/>
      <c r="O165" s="791"/>
      <c r="P165" s="791"/>
      <c r="Q165" s="791"/>
      <c r="R165" s="791"/>
      <c r="S165" s="791"/>
      <c r="T165" s="791"/>
      <c r="U165" s="791"/>
      <c r="V165" s="791"/>
      <c r="W165" s="791"/>
      <c r="X165" s="791"/>
      <c r="Y165" s="791"/>
      <c r="Z165" s="791"/>
      <c r="AA165" s="791"/>
      <c r="AB165" s="791"/>
      <c r="AC165" s="791"/>
      <c r="AD165" s="791"/>
      <c r="AE165" s="791"/>
      <c r="AF165" s="791"/>
      <c r="AG165" s="791"/>
      <c r="AH165" s="791"/>
      <c r="AI165" s="791"/>
      <c r="AJ165" s="791"/>
      <c r="AK165" s="791"/>
      <c r="AL165" s="791"/>
      <c r="AM165" s="791"/>
      <c r="AN165" s="791"/>
      <c r="AO165" s="791"/>
      <c r="AP165" s="791"/>
      <c r="AQ165" s="791"/>
      <c r="AR165" s="792"/>
      <c r="AS165" s="887">
        <v>2</v>
      </c>
      <c r="AT165" s="888"/>
      <c r="AU165" s="888"/>
      <c r="AV165" s="888"/>
      <c r="AW165" s="888"/>
      <c r="AX165" s="888"/>
      <c r="AY165" s="888"/>
      <c r="AZ165" s="888"/>
      <c r="BA165" s="888"/>
      <c r="BB165" s="889"/>
      <c r="BC165" s="1046">
        <v>1260</v>
      </c>
      <c r="BD165" s="1047"/>
      <c r="BE165" s="1047"/>
      <c r="BF165" s="1047"/>
      <c r="BG165" s="1047"/>
      <c r="BH165" s="1047"/>
      <c r="BI165" s="1047"/>
      <c r="BJ165" s="1047"/>
      <c r="BK165" s="1047"/>
      <c r="BL165" s="1047"/>
      <c r="BM165" s="1048"/>
      <c r="BN165" s="203">
        <f t="shared" si="7"/>
        <v>2520</v>
      </c>
    </row>
    <row r="166" spans="1:66" s="60" customFormat="1" ht="15.75">
      <c r="A166" s="592">
        <v>12</v>
      </c>
      <c r="B166" s="593"/>
      <c r="C166" s="593"/>
      <c r="D166" s="594"/>
      <c r="E166" s="790" t="s">
        <v>933</v>
      </c>
      <c r="F166" s="791"/>
      <c r="G166" s="791"/>
      <c r="H166" s="791"/>
      <c r="I166" s="791"/>
      <c r="J166" s="791"/>
      <c r="K166" s="791"/>
      <c r="L166" s="791"/>
      <c r="M166" s="791"/>
      <c r="N166" s="791"/>
      <c r="O166" s="791"/>
      <c r="P166" s="791"/>
      <c r="Q166" s="791"/>
      <c r="R166" s="791"/>
      <c r="S166" s="791"/>
      <c r="T166" s="791"/>
      <c r="U166" s="791"/>
      <c r="V166" s="791"/>
      <c r="W166" s="791"/>
      <c r="X166" s="791"/>
      <c r="Y166" s="791"/>
      <c r="Z166" s="791"/>
      <c r="AA166" s="791"/>
      <c r="AB166" s="791"/>
      <c r="AC166" s="791"/>
      <c r="AD166" s="791"/>
      <c r="AE166" s="791"/>
      <c r="AF166" s="791"/>
      <c r="AG166" s="791"/>
      <c r="AH166" s="791"/>
      <c r="AI166" s="791"/>
      <c r="AJ166" s="791"/>
      <c r="AK166" s="791"/>
      <c r="AL166" s="791"/>
      <c r="AM166" s="791"/>
      <c r="AN166" s="791"/>
      <c r="AO166" s="791"/>
      <c r="AP166" s="791"/>
      <c r="AQ166" s="791"/>
      <c r="AR166" s="792"/>
      <c r="AS166" s="887">
        <v>20</v>
      </c>
      <c r="AT166" s="888"/>
      <c r="AU166" s="888"/>
      <c r="AV166" s="888"/>
      <c r="AW166" s="888"/>
      <c r="AX166" s="888"/>
      <c r="AY166" s="888"/>
      <c r="AZ166" s="888"/>
      <c r="BA166" s="888"/>
      <c r="BB166" s="889"/>
      <c r="BC166" s="1046">
        <v>65</v>
      </c>
      <c r="BD166" s="1047"/>
      <c r="BE166" s="1047"/>
      <c r="BF166" s="1047"/>
      <c r="BG166" s="1047"/>
      <c r="BH166" s="1047"/>
      <c r="BI166" s="1047"/>
      <c r="BJ166" s="1047"/>
      <c r="BK166" s="1047"/>
      <c r="BL166" s="1047"/>
      <c r="BM166" s="1048"/>
      <c r="BN166" s="203">
        <f t="shared" si="7"/>
        <v>1300</v>
      </c>
    </row>
    <row r="167" spans="1:66" s="60" customFormat="1" ht="15.75">
      <c r="A167" s="592">
        <v>13</v>
      </c>
      <c r="B167" s="593"/>
      <c r="C167" s="593"/>
      <c r="D167" s="594"/>
      <c r="E167" s="790" t="s">
        <v>935</v>
      </c>
      <c r="F167" s="791"/>
      <c r="G167" s="791"/>
      <c r="H167" s="791"/>
      <c r="I167" s="791"/>
      <c r="J167" s="791"/>
      <c r="K167" s="791"/>
      <c r="L167" s="791"/>
      <c r="M167" s="791"/>
      <c r="N167" s="791"/>
      <c r="O167" s="791"/>
      <c r="P167" s="791"/>
      <c r="Q167" s="791"/>
      <c r="R167" s="791"/>
      <c r="S167" s="791"/>
      <c r="T167" s="791"/>
      <c r="U167" s="791"/>
      <c r="V167" s="791"/>
      <c r="W167" s="791"/>
      <c r="X167" s="791"/>
      <c r="Y167" s="791"/>
      <c r="Z167" s="791"/>
      <c r="AA167" s="791"/>
      <c r="AB167" s="791"/>
      <c r="AC167" s="791"/>
      <c r="AD167" s="791"/>
      <c r="AE167" s="791"/>
      <c r="AF167" s="791"/>
      <c r="AG167" s="791"/>
      <c r="AH167" s="791"/>
      <c r="AI167" s="791"/>
      <c r="AJ167" s="791"/>
      <c r="AK167" s="791"/>
      <c r="AL167" s="791"/>
      <c r="AM167" s="791"/>
      <c r="AN167" s="791"/>
      <c r="AO167" s="791"/>
      <c r="AP167" s="791"/>
      <c r="AQ167" s="791"/>
      <c r="AR167" s="792"/>
      <c r="AS167" s="887">
        <v>1</v>
      </c>
      <c r="AT167" s="888"/>
      <c r="AU167" s="888"/>
      <c r="AV167" s="888"/>
      <c r="AW167" s="888"/>
      <c r="AX167" s="888"/>
      <c r="AY167" s="888"/>
      <c r="AZ167" s="888"/>
      <c r="BA167" s="888"/>
      <c r="BB167" s="889"/>
      <c r="BC167" s="1046">
        <v>1500</v>
      </c>
      <c r="BD167" s="1047"/>
      <c r="BE167" s="1047"/>
      <c r="BF167" s="1047"/>
      <c r="BG167" s="1047"/>
      <c r="BH167" s="1047"/>
      <c r="BI167" s="1047"/>
      <c r="BJ167" s="1047"/>
      <c r="BK167" s="1047"/>
      <c r="BL167" s="1047"/>
      <c r="BM167" s="1048"/>
      <c r="BN167" s="203">
        <f t="shared" si="7"/>
        <v>1500</v>
      </c>
    </row>
    <row r="168" spans="1:66" s="60" customFormat="1" ht="15.75">
      <c r="A168" s="592">
        <v>14</v>
      </c>
      <c r="B168" s="593"/>
      <c r="C168" s="593"/>
      <c r="D168" s="594"/>
      <c r="E168" s="790" t="s">
        <v>936</v>
      </c>
      <c r="F168" s="791"/>
      <c r="G168" s="791"/>
      <c r="H168" s="791"/>
      <c r="I168" s="791"/>
      <c r="J168" s="791"/>
      <c r="K168" s="791"/>
      <c r="L168" s="791"/>
      <c r="M168" s="791"/>
      <c r="N168" s="791"/>
      <c r="O168" s="791"/>
      <c r="P168" s="791"/>
      <c r="Q168" s="791"/>
      <c r="R168" s="791"/>
      <c r="S168" s="791"/>
      <c r="T168" s="791"/>
      <c r="U168" s="791"/>
      <c r="V168" s="791"/>
      <c r="W168" s="791"/>
      <c r="X168" s="791"/>
      <c r="Y168" s="791"/>
      <c r="Z168" s="791"/>
      <c r="AA168" s="791"/>
      <c r="AB168" s="791"/>
      <c r="AC168" s="791"/>
      <c r="AD168" s="791"/>
      <c r="AE168" s="791"/>
      <c r="AF168" s="791"/>
      <c r="AG168" s="791"/>
      <c r="AH168" s="791"/>
      <c r="AI168" s="791"/>
      <c r="AJ168" s="791"/>
      <c r="AK168" s="791"/>
      <c r="AL168" s="791"/>
      <c r="AM168" s="791"/>
      <c r="AN168" s="791"/>
      <c r="AO168" s="791"/>
      <c r="AP168" s="791"/>
      <c r="AQ168" s="791"/>
      <c r="AR168" s="792"/>
      <c r="AS168" s="887">
        <v>4</v>
      </c>
      <c r="AT168" s="888"/>
      <c r="AU168" s="888"/>
      <c r="AV168" s="888"/>
      <c r="AW168" s="888"/>
      <c r="AX168" s="888"/>
      <c r="AY168" s="888"/>
      <c r="AZ168" s="888"/>
      <c r="BA168" s="888"/>
      <c r="BB168" s="889"/>
      <c r="BC168" s="1046">
        <v>50</v>
      </c>
      <c r="BD168" s="1047"/>
      <c r="BE168" s="1047"/>
      <c r="BF168" s="1047"/>
      <c r="BG168" s="1047"/>
      <c r="BH168" s="1047"/>
      <c r="BI168" s="1047"/>
      <c r="BJ168" s="1047"/>
      <c r="BK168" s="1047"/>
      <c r="BL168" s="1047"/>
      <c r="BM168" s="1048"/>
      <c r="BN168" s="203">
        <f t="shared" si="7"/>
        <v>200</v>
      </c>
    </row>
    <row r="169" spans="1:66" s="60" customFormat="1" ht="15.75">
      <c r="A169" s="592">
        <v>15</v>
      </c>
      <c r="B169" s="593"/>
      <c r="C169" s="593"/>
      <c r="D169" s="594"/>
      <c r="E169" s="790" t="s">
        <v>934</v>
      </c>
      <c r="F169" s="791"/>
      <c r="G169" s="791"/>
      <c r="H169" s="791"/>
      <c r="I169" s="791"/>
      <c r="J169" s="791"/>
      <c r="K169" s="791"/>
      <c r="L169" s="791"/>
      <c r="M169" s="791"/>
      <c r="N169" s="791"/>
      <c r="O169" s="791"/>
      <c r="P169" s="791"/>
      <c r="Q169" s="791"/>
      <c r="R169" s="791"/>
      <c r="S169" s="791"/>
      <c r="T169" s="791"/>
      <c r="U169" s="791"/>
      <c r="V169" s="791"/>
      <c r="W169" s="791"/>
      <c r="X169" s="791"/>
      <c r="Y169" s="791"/>
      <c r="Z169" s="791"/>
      <c r="AA169" s="791"/>
      <c r="AB169" s="791"/>
      <c r="AC169" s="791"/>
      <c r="AD169" s="791"/>
      <c r="AE169" s="791"/>
      <c r="AF169" s="791"/>
      <c r="AG169" s="791"/>
      <c r="AH169" s="791"/>
      <c r="AI169" s="791"/>
      <c r="AJ169" s="791"/>
      <c r="AK169" s="791"/>
      <c r="AL169" s="791"/>
      <c r="AM169" s="791"/>
      <c r="AN169" s="791"/>
      <c r="AO169" s="791"/>
      <c r="AP169" s="791"/>
      <c r="AQ169" s="791"/>
      <c r="AR169" s="792"/>
      <c r="AS169" s="887">
        <v>1</v>
      </c>
      <c r="AT169" s="888"/>
      <c r="AU169" s="888"/>
      <c r="AV169" s="888"/>
      <c r="AW169" s="888"/>
      <c r="AX169" s="888"/>
      <c r="AY169" s="888"/>
      <c r="AZ169" s="888"/>
      <c r="BA169" s="888"/>
      <c r="BB169" s="889"/>
      <c r="BC169" s="1046">
        <v>3000</v>
      </c>
      <c r="BD169" s="1047"/>
      <c r="BE169" s="1047"/>
      <c r="BF169" s="1047"/>
      <c r="BG169" s="1047"/>
      <c r="BH169" s="1047"/>
      <c r="BI169" s="1047"/>
      <c r="BJ169" s="1047"/>
      <c r="BK169" s="1047"/>
      <c r="BL169" s="1047"/>
      <c r="BM169" s="1048"/>
      <c r="BN169" s="203">
        <f t="shared" si="7"/>
        <v>3000</v>
      </c>
    </row>
    <row r="170" spans="1:66" s="60" customFormat="1" ht="15.75">
      <c r="A170" s="592">
        <v>16</v>
      </c>
      <c r="B170" s="593"/>
      <c r="C170" s="593"/>
      <c r="D170" s="594"/>
      <c r="E170" s="790" t="s">
        <v>932</v>
      </c>
      <c r="F170" s="791"/>
      <c r="G170" s="791"/>
      <c r="H170" s="791"/>
      <c r="I170" s="791"/>
      <c r="J170" s="791"/>
      <c r="K170" s="791"/>
      <c r="L170" s="791"/>
      <c r="M170" s="791"/>
      <c r="N170" s="791"/>
      <c r="O170" s="791"/>
      <c r="P170" s="791"/>
      <c r="Q170" s="791"/>
      <c r="R170" s="791"/>
      <c r="S170" s="791"/>
      <c r="T170" s="791"/>
      <c r="U170" s="791"/>
      <c r="V170" s="791"/>
      <c r="W170" s="791"/>
      <c r="X170" s="791"/>
      <c r="Y170" s="791"/>
      <c r="Z170" s="791"/>
      <c r="AA170" s="791"/>
      <c r="AB170" s="791"/>
      <c r="AC170" s="791"/>
      <c r="AD170" s="791"/>
      <c r="AE170" s="791"/>
      <c r="AF170" s="791"/>
      <c r="AG170" s="791"/>
      <c r="AH170" s="791"/>
      <c r="AI170" s="791"/>
      <c r="AJ170" s="791"/>
      <c r="AK170" s="791"/>
      <c r="AL170" s="791"/>
      <c r="AM170" s="791"/>
      <c r="AN170" s="791"/>
      <c r="AO170" s="791"/>
      <c r="AP170" s="791"/>
      <c r="AQ170" s="791"/>
      <c r="AR170" s="792"/>
      <c r="AS170" s="887">
        <v>20</v>
      </c>
      <c r="AT170" s="888"/>
      <c r="AU170" s="888"/>
      <c r="AV170" s="888"/>
      <c r="AW170" s="888"/>
      <c r="AX170" s="888"/>
      <c r="AY170" s="888"/>
      <c r="AZ170" s="888"/>
      <c r="BA170" s="888"/>
      <c r="BB170" s="889"/>
      <c r="BC170" s="1046">
        <v>70</v>
      </c>
      <c r="BD170" s="1047"/>
      <c r="BE170" s="1047"/>
      <c r="BF170" s="1047"/>
      <c r="BG170" s="1047"/>
      <c r="BH170" s="1047"/>
      <c r="BI170" s="1047"/>
      <c r="BJ170" s="1047"/>
      <c r="BK170" s="1047"/>
      <c r="BL170" s="1047"/>
      <c r="BM170" s="1048"/>
      <c r="BN170" s="203">
        <f t="shared" si="7"/>
        <v>1400</v>
      </c>
    </row>
    <row r="171" spans="1:66" s="60" customFormat="1" ht="15.75">
      <c r="A171" s="606"/>
      <c r="B171" s="545"/>
      <c r="C171" s="545"/>
      <c r="D171" s="607"/>
      <c r="E171" s="601" t="s">
        <v>441</v>
      </c>
      <c r="F171" s="562"/>
      <c r="G171" s="562"/>
      <c r="H171" s="562"/>
      <c r="I171" s="562"/>
      <c r="J171" s="562"/>
      <c r="K171" s="562"/>
      <c r="L171" s="562"/>
      <c r="M171" s="562"/>
      <c r="N171" s="562"/>
      <c r="O171" s="562"/>
      <c r="P171" s="562"/>
      <c r="Q171" s="562"/>
      <c r="R171" s="562"/>
      <c r="S171" s="562"/>
      <c r="T171" s="562"/>
      <c r="U171" s="562"/>
      <c r="V171" s="562"/>
      <c r="W171" s="562"/>
      <c r="X171" s="562"/>
      <c r="Y171" s="562"/>
      <c r="Z171" s="562"/>
      <c r="AA171" s="562"/>
      <c r="AB171" s="562"/>
      <c r="AC171" s="562"/>
      <c r="AD171" s="562"/>
      <c r="AE171" s="562"/>
      <c r="AF171" s="562"/>
      <c r="AG171" s="562"/>
      <c r="AH171" s="562"/>
      <c r="AI171" s="562"/>
      <c r="AJ171" s="562"/>
      <c r="AK171" s="562"/>
      <c r="AL171" s="562"/>
      <c r="AM171" s="562"/>
      <c r="AN171" s="562"/>
      <c r="AO171" s="562"/>
      <c r="AP171" s="562"/>
      <c r="AQ171" s="562"/>
      <c r="AR171" s="602"/>
      <c r="AS171" s="606"/>
      <c r="AT171" s="545"/>
      <c r="AU171" s="545"/>
      <c r="AV171" s="545"/>
      <c r="AW171" s="545"/>
      <c r="AX171" s="545"/>
      <c r="AY171" s="545"/>
      <c r="AZ171" s="545"/>
      <c r="BA171" s="545"/>
      <c r="BB171" s="607"/>
      <c r="BC171" s="817"/>
      <c r="BD171" s="896"/>
      <c r="BE171" s="896"/>
      <c r="BF171" s="896"/>
      <c r="BG171" s="896"/>
      <c r="BH171" s="896"/>
      <c r="BI171" s="896"/>
      <c r="BJ171" s="896"/>
      <c r="BK171" s="896"/>
      <c r="BL171" s="896"/>
      <c r="BM171" s="818"/>
      <c r="BN171" s="105">
        <f>SUM(BN172:BN175)</f>
        <v>3370</v>
      </c>
    </row>
    <row r="172" spans="1:66" s="60" customFormat="1" ht="15.75">
      <c r="A172" s="592">
        <v>17</v>
      </c>
      <c r="B172" s="593"/>
      <c r="C172" s="593"/>
      <c r="D172" s="594"/>
      <c r="E172" s="790" t="s">
        <v>904</v>
      </c>
      <c r="F172" s="791"/>
      <c r="G172" s="791"/>
      <c r="H172" s="791"/>
      <c r="I172" s="791"/>
      <c r="J172" s="791"/>
      <c r="K172" s="791"/>
      <c r="L172" s="791"/>
      <c r="M172" s="791"/>
      <c r="N172" s="791"/>
      <c r="O172" s="791"/>
      <c r="P172" s="791"/>
      <c r="Q172" s="791"/>
      <c r="R172" s="791"/>
      <c r="S172" s="791"/>
      <c r="T172" s="791"/>
      <c r="U172" s="791"/>
      <c r="V172" s="791"/>
      <c r="W172" s="791"/>
      <c r="X172" s="791"/>
      <c r="Y172" s="791"/>
      <c r="Z172" s="791"/>
      <c r="AA172" s="791"/>
      <c r="AB172" s="791"/>
      <c r="AC172" s="791"/>
      <c r="AD172" s="791"/>
      <c r="AE172" s="791"/>
      <c r="AF172" s="791"/>
      <c r="AG172" s="791"/>
      <c r="AH172" s="791"/>
      <c r="AI172" s="791"/>
      <c r="AJ172" s="791"/>
      <c r="AK172" s="791"/>
      <c r="AL172" s="791"/>
      <c r="AM172" s="791"/>
      <c r="AN172" s="791"/>
      <c r="AO172" s="791"/>
      <c r="AP172" s="791"/>
      <c r="AQ172" s="791"/>
      <c r="AR172" s="792"/>
      <c r="AS172" s="887">
        <v>1</v>
      </c>
      <c r="AT172" s="888"/>
      <c r="AU172" s="888"/>
      <c r="AV172" s="888"/>
      <c r="AW172" s="888"/>
      <c r="AX172" s="888"/>
      <c r="AY172" s="888"/>
      <c r="AZ172" s="888"/>
      <c r="BA172" s="888"/>
      <c r="BB172" s="889"/>
      <c r="BC172" s="1046">
        <v>1500</v>
      </c>
      <c r="BD172" s="1047"/>
      <c r="BE172" s="1047"/>
      <c r="BF172" s="1047"/>
      <c r="BG172" s="1047"/>
      <c r="BH172" s="1047"/>
      <c r="BI172" s="1047"/>
      <c r="BJ172" s="1047"/>
      <c r="BK172" s="1047"/>
      <c r="BL172" s="1047"/>
      <c r="BM172" s="1048"/>
      <c r="BN172" s="203">
        <f>AS172*BC172</f>
        <v>1500</v>
      </c>
    </row>
    <row r="173" spans="1:66" s="60" customFormat="1" ht="15.75">
      <c r="A173" s="592">
        <v>18</v>
      </c>
      <c r="B173" s="593"/>
      <c r="C173" s="593"/>
      <c r="D173" s="594"/>
      <c r="E173" s="790" t="s">
        <v>927</v>
      </c>
      <c r="F173" s="791"/>
      <c r="G173" s="791"/>
      <c r="H173" s="791"/>
      <c r="I173" s="791"/>
      <c r="J173" s="791"/>
      <c r="K173" s="791"/>
      <c r="L173" s="791"/>
      <c r="M173" s="791"/>
      <c r="N173" s="791"/>
      <c r="O173" s="791"/>
      <c r="P173" s="791"/>
      <c r="Q173" s="791"/>
      <c r="R173" s="791"/>
      <c r="S173" s="791"/>
      <c r="T173" s="791"/>
      <c r="U173" s="791"/>
      <c r="V173" s="791"/>
      <c r="W173" s="791"/>
      <c r="X173" s="791"/>
      <c r="Y173" s="791"/>
      <c r="Z173" s="791"/>
      <c r="AA173" s="791"/>
      <c r="AB173" s="791"/>
      <c r="AC173" s="791"/>
      <c r="AD173" s="791"/>
      <c r="AE173" s="791"/>
      <c r="AF173" s="791"/>
      <c r="AG173" s="791"/>
      <c r="AH173" s="791"/>
      <c r="AI173" s="791"/>
      <c r="AJ173" s="791"/>
      <c r="AK173" s="791"/>
      <c r="AL173" s="791"/>
      <c r="AM173" s="791"/>
      <c r="AN173" s="791"/>
      <c r="AO173" s="791"/>
      <c r="AP173" s="791"/>
      <c r="AQ173" s="791"/>
      <c r="AR173" s="792"/>
      <c r="AS173" s="887">
        <v>3</v>
      </c>
      <c r="AT173" s="888"/>
      <c r="AU173" s="888"/>
      <c r="AV173" s="888"/>
      <c r="AW173" s="888"/>
      <c r="AX173" s="888"/>
      <c r="AY173" s="888"/>
      <c r="AZ173" s="888"/>
      <c r="BA173" s="888"/>
      <c r="BB173" s="889"/>
      <c r="BC173" s="1046">
        <v>250</v>
      </c>
      <c r="BD173" s="1047"/>
      <c r="BE173" s="1047"/>
      <c r="BF173" s="1047"/>
      <c r="BG173" s="1047"/>
      <c r="BH173" s="1047"/>
      <c r="BI173" s="1047"/>
      <c r="BJ173" s="1047"/>
      <c r="BK173" s="1047"/>
      <c r="BL173" s="1047"/>
      <c r="BM173" s="1048"/>
      <c r="BN173" s="203">
        <f>AS173*BC173</f>
        <v>750</v>
      </c>
    </row>
    <row r="174" spans="1:66" s="60" customFormat="1" ht="15.75">
      <c r="A174" s="592">
        <v>19</v>
      </c>
      <c r="B174" s="593"/>
      <c r="C174" s="593"/>
      <c r="D174" s="594"/>
      <c r="E174" s="790" t="s">
        <v>484</v>
      </c>
      <c r="F174" s="791"/>
      <c r="G174" s="791"/>
      <c r="H174" s="791"/>
      <c r="I174" s="791"/>
      <c r="J174" s="791"/>
      <c r="K174" s="791"/>
      <c r="L174" s="791"/>
      <c r="M174" s="791"/>
      <c r="N174" s="791"/>
      <c r="O174" s="791"/>
      <c r="P174" s="791"/>
      <c r="Q174" s="791"/>
      <c r="R174" s="791"/>
      <c r="S174" s="791"/>
      <c r="T174" s="791"/>
      <c r="U174" s="791"/>
      <c r="V174" s="791"/>
      <c r="W174" s="791"/>
      <c r="X174" s="791"/>
      <c r="Y174" s="791"/>
      <c r="Z174" s="791"/>
      <c r="AA174" s="791"/>
      <c r="AB174" s="791"/>
      <c r="AC174" s="791"/>
      <c r="AD174" s="791"/>
      <c r="AE174" s="791"/>
      <c r="AF174" s="791"/>
      <c r="AG174" s="791"/>
      <c r="AH174" s="791"/>
      <c r="AI174" s="791"/>
      <c r="AJ174" s="791"/>
      <c r="AK174" s="791"/>
      <c r="AL174" s="791"/>
      <c r="AM174" s="791"/>
      <c r="AN174" s="791"/>
      <c r="AO174" s="791"/>
      <c r="AP174" s="791"/>
      <c r="AQ174" s="791"/>
      <c r="AR174" s="792"/>
      <c r="AS174" s="887">
        <v>2</v>
      </c>
      <c r="AT174" s="888"/>
      <c r="AU174" s="888"/>
      <c r="AV174" s="888"/>
      <c r="AW174" s="888"/>
      <c r="AX174" s="888"/>
      <c r="AY174" s="888"/>
      <c r="AZ174" s="888"/>
      <c r="BA174" s="888"/>
      <c r="BB174" s="889"/>
      <c r="BC174" s="1046">
        <v>260</v>
      </c>
      <c r="BD174" s="1047"/>
      <c r="BE174" s="1047"/>
      <c r="BF174" s="1047"/>
      <c r="BG174" s="1047"/>
      <c r="BH174" s="1047"/>
      <c r="BI174" s="1047"/>
      <c r="BJ174" s="1047"/>
      <c r="BK174" s="1047"/>
      <c r="BL174" s="1047"/>
      <c r="BM174" s="1048"/>
      <c r="BN174" s="203">
        <f>AS174*BC174</f>
        <v>520</v>
      </c>
    </row>
    <row r="175" spans="1:66" s="60" customFormat="1" ht="15.75" customHeight="1">
      <c r="A175" s="592">
        <v>20</v>
      </c>
      <c r="B175" s="593"/>
      <c r="C175" s="593"/>
      <c r="D175" s="594"/>
      <c r="E175" s="790" t="s">
        <v>485</v>
      </c>
      <c r="F175" s="791"/>
      <c r="G175" s="791"/>
      <c r="H175" s="791"/>
      <c r="I175" s="791"/>
      <c r="J175" s="791"/>
      <c r="K175" s="791"/>
      <c r="L175" s="791"/>
      <c r="M175" s="791"/>
      <c r="N175" s="791"/>
      <c r="O175" s="791"/>
      <c r="P175" s="791"/>
      <c r="Q175" s="791"/>
      <c r="R175" s="791"/>
      <c r="S175" s="791"/>
      <c r="T175" s="791"/>
      <c r="U175" s="791"/>
      <c r="V175" s="791"/>
      <c r="W175" s="791"/>
      <c r="X175" s="791"/>
      <c r="Y175" s="791"/>
      <c r="Z175" s="791"/>
      <c r="AA175" s="791"/>
      <c r="AB175" s="791"/>
      <c r="AC175" s="791"/>
      <c r="AD175" s="791"/>
      <c r="AE175" s="791"/>
      <c r="AF175" s="791"/>
      <c r="AG175" s="791"/>
      <c r="AH175" s="791"/>
      <c r="AI175" s="791"/>
      <c r="AJ175" s="791"/>
      <c r="AK175" s="791"/>
      <c r="AL175" s="791"/>
      <c r="AM175" s="791"/>
      <c r="AN175" s="791"/>
      <c r="AO175" s="791"/>
      <c r="AP175" s="791"/>
      <c r="AQ175" s="791"/>
      <c r="AR175" s="792"/>
      <c r="AS175" s="887">
        <v>1</v>
      </c>
      <c r="AT175" s="888"/>
      <c r="AU175" s="888"/>
      <c r="AV175" s="888"/>
      <c r="AW175" s="888"/>
      <c r="AX175" s="888"/>
      <c r="AY175" s="888"/>
      <c r="AZ175" s="888"/>
      <c r="BA175" s="888"/>
      <c r="BB175" s="889"/>
      <c r="BC175" s="1046">
        <v>600</v>
      </c>
      <c r="BD175" s="1047"/>
      <c r="BE175" s="1047"/>
      <c r="BF175" s="1047"/>
      <c r="BG175" s="1047"/>
      <c r="BH175" s="1047"/>
      <c r="BI175" s="1047"/>
      <c r="BJ175" s="1047"/>
      <c r="BK175" s="1047"/>
      <c r="BL175" s="1047"/>
      <c r="BM175" s="1048"/>
      <c r="BN175" s="203">
        <f>AS175*BC175</f>
        <v>600</v>
      </c>
    </row>
    <row r="176" spans="1:66" s="60" customFormat="1" ht="15.75" customHeight="1">
      <c r="A176" s="592">
        <v>21</v>
      </c>
      <c r="B176" s="593"/>
      <c r="C176" s="593"/>
      <c r="D176" s="594"/>
      <c r="E176" s="1110" t="s">
        <v>846</v>
      </c>
      <c r="F176" s="572"/>
      <c r="G176" s="572"/>
      <c r="H176" s="572"/>
      <c r="I176" s="572"/>
      <c r="J176" s="572"/>
      <c r="K176" s="572"/>
      <c r="L176" s="572"/>
      <c r="M176" s="572"/>
      <c r="N176" s="572"/>
      <c r="O176" s="572"/>
      <c r="P176" s="572"/>
      <c r="Q176" s="572"/>
      <c r="R176" s="572"/>
      <c r="S176" s="572"/>
      <c r="T176" s="572"/>
      <c r="U176" s="572"/>
      <c r="V176" s="572"/>
      <c r="W176" s="572"/>
      <c r="X176" s="572"/>
      <c r="Y176" s="572"/>
      <c r="Z176" s="572"/>
      <c r="AA176" s="572"/>
      <c r="AB176" s="572"/>
      <c r="AC176" s="572"/>
      <c r="AD176" s="572"/>
      <c r="AE176" s="572"/>
      <c r="AF176" s="572"/>
      <c r="AG176" s="572"/>
      <c r="AH176" s="572"/>
      <c r="AI176" s="572"/>
      <c r="AJ176" s="572"/>
      <c r="AK176" s="572"/>
      <c r="AL176" s="572"/>
      <c r="AM176" s="572"/>
      <c r="AN176" s="572"/>
      <c r="AO176" s="572"/>
      <c r="AP176" s="572"/>
      <c r="AQ176" s="572"/>
      <c r="AR176" s="1111"/>
      <c r="AS176" s="1107"/>
      <c r="AT176" s="1108"/>
      <c r="AU176" s="1108"/>
      <c r="AV176" s="1108"/>
      <c r="AW176" s="1108"/>
      <c r="AX176" s="1108"/>
      <c r="AY176" s="1108"/>
      <c r="AZ176" s="1108"/>
      <c r="BA176" s="1108"/>
      <c r="BB176" s="1109"/>
      <c r="BC176" s="1112"/>
      <c r="BD176" s="1113"/>
      <c r="BE176" s="1113"/>
      <c r="BF176" s="1113"/>
      <c r="BG176" s="1113"/>
      <c r="BH176" s="1113"/>
      <c r="BI176" s="1113"/>
      <c r="BJ176" s="1113"/>
      <c r="BK176" s="1113"/>
      <c r="BL176" s="1113"/>
      <c r="BM176" s="1114"/>
      <c r="BN176" s="156">
        <f>SUM(BN177:BN199)</f>
        <v>128530</v>
      </c>
    </row>
    <row r="177" spans="1:66" s="60" customFormat="1" ht="15.75" customHeight="1">
      <c r="A177" s="592">
        <v>22</v>
      </c>
      <c r="B177" s="593"/>
      <c r="C177" s="593"/>
      <c r="D177" s="594"/>
      <c r="E177" s="1055" t="s">
        <v>445</v>
      </c>
      <c r="F177" s="1056"/>
      <c r="G177" s="1056"/>
      <c r="H177" s="1056"/>
      <c r="I177" s="1056"/>
      <c r="J177" s="1056"/>
      <c r="K177" s="1056"/>
      <c r="L177" s="1056"/>
      <c r="M177" s="1056"/>
      <c r="N177" s="1056"/>
      <c r="O177" s="1056"/>
      <c r="P177" s="1056"/>
      <c r="Q177" s="1056"/>
      <c r="R177" s="1056"/>
      <c r="S177" s="1056"/>
      <c r="T177" s="1056"/>
      <c r="U177" s="1056"/>
      <c r="V177" s="1056"/>
      <c r="W177" s="1056"/>
      <c r="X177" s="1056"/>
      <c r="Y177" s="1056"/>
      <c r="Z177" s="1056"/>
      <c r="AA177" s="1056"/>
      <c r="AB177" s="1056"/>
      <c r="AC177" s="1056"/>
      <c r="AD177" s="1056"/>
      <c r="AE177" s="1056"/>
      <c r="AF177" s="1056"/>
      <c r="AG177" s="1056"/>
      <c r="AH177" s="1056"/>
      <c r="AI177" s="1056"/>
      <c r="AJ177" s="1056"/>
      <c r="AK177" s="1056"/>
      <c r="AL177" s="1056"/>
      <c r="AM177" s="1056"/>
      <c r="AN177" s="1056"/>
      <c r="AO177" s="1056"/>
      <c r="AP177" s="1056"/>
      <c r="AQ177" s="1056"/>
      <c r="AR177" s="1057"/>
      <c r="AS177" s="1090">
        <v>12</v>
      </c>
      <c r="AT177" s="1091"/>
      <c r="AU177" s="1091"/>
      <c r="AV177" s="1091"/>
      <c r="AW177" s="1091"/>
      <c r="AX177" s="1091"/>
      <c r="AY177" s="1091"/>
      <c r="AZ177" s="1091"/>
      <c r="BA177" s="1091"/>
      <c r="BB177" s="1092"/>
      <c r="BC177" s="1093">
        <v>75</v>
      </c>
      <c r="BD177" s="1094"/>
      <c r="BE177" s="1094"/>
      <c r="BF177" s="1094"/>
      <c r="BG177" s="1094"/>
      <c r="BH177" s="1094"/>
      <c r="BI177" s="1094"/>
      <c r="BJ177" s="1094"/>
      <c r="BK177" s="1094"/>
      <c r="BL177" s="1094"/>
      <c r="BM177" s="1095"/>
      <c r="BN177" s="211">
        <f>AS177*BC177</f>
        <v>900</v>
      </c>
    </row>
    <row r="178" spans="1:66" s="60" customFormat="1" ht="15.75" customHeight="1">
      <c r="A178" s="592">
        <v>23</v>
      </c>
      <c r="B178" s="593"/>
      <c r="C178" s="593"/>
      <c r="D178" s="594"/>
      <c r="E178" s="1055" t="s">
        <v>500</v>
      </c>
      <c r="F178" s="1056"/>
      <c r="G178" s="1056"/>
      <c r="H178" s="1056"/>
      <c r="I178" s="1056"/>
      <c r="J178" s="1056"/>
      <c r="K178" s="1056"/>
      <c r="L178" s="1056"/>
      <c r="M178" s="1056"/>
      <c r="N178" s="1056"/>
      <c r="O178" s="1056"/>
      <c r="P178" s="1056"/>
      <c r="Q178" s="1056"/>
      <c r="R178" s="1056"/>
      <c r="S178" s="1056"/>
      <c r="T178" s="1056"/>
      <c r="U178" s="1056"/>
      <c r="V178" s="1056"/>
      <c r="W178" s="1056"/>
      <c r="X178" s="1056"/>
      <c r="Y178" s="1056"/>
      <c r="Z178" s="1056"/>
      <c r="AA178" s="1056"/>
      <c r="AB178" s="1056"/>
      <c r="AC178" s="1056"/>
      <c r="AD178" s="1056"/>
      <c r="AE178" s="1056"/>
      <c r="AF178" s="1056"/>
      <c r="AG178" s="1056"/>
      <c r="AH178" s="1056"/>
      <c r="AI178" s="1056"/>
      <c r="AJ178" s="1056"/>
      <c r="AK178" s="1056"/>
      <c r="AL178" s="1056"/>
      <c r="AM178" s="1056"/>
      <c r="AN178" s="1056"/>
      <c r="AO178" s="1056"/>
      <c r="AP178" s="1056"/>
      <c r="AQ178" s="1056"/>
      <c r="AR178" s="1057"/>
      <c r="AS178" s="1090"/>
      <c r="AT178" s="1091"/>
      <c r="AU178" s="1091"/>
      <c r="AV178" s="1091"/>
      <c r="AW178" s="1091"/>
      <c r="AX178" s="1091"/>
      <c r="AY178" s="1091"/>
      <c r="AZ178" s="1091"/>
      <c r="BA178" s="1091"/>
      <c r="BB178" s="1092"/>
      <c r="BC178" s="1093"/>
      <c r="BD178" s="1094"/>
      <c r="BE178" s="1094"/>
      <c r="BF178" s="1094"/>
      <c r="BG178" s="1094"/>
      <c r="BH178" s="1094"/>
      <c r="BI178" s="1094"/>
      <c r="BJ178" s="1094"/>
      <c r="BK178" s="1094"/>
      <c r="BL178" s="1094"/>
      <c r="BM178" s="1095"/>
      <c r="BN178" s="211">
        <v>3000</v>
      </c>
    </row>
    <row r="179" spans="1:66" s="60" customFormat="1" ht="15.75" customHeight="1">
      <c r="A179" s="592">
        <v>24</v>
      </c>
      <c r="B179" s="593"/>
      <c r="C179" s="593"/>
      <c r="D179" s="594"/>
      <c r="E179" s="1055" t="s">
        <v>914</v>
      </c>
      <c r="F179" s="1056"/>
      <c r="G179" s="1056"/>
      <c r="H179" s="1056"/>
      <c r="I179" s="1056"/>
      <c r="J179" s="1056"/>
      <c r="K179" s="1056"/>
      <c r="L179" s="1056"/>
      <c r="M179" s="1056"/>
      <c r="N179" s="1056"/>
      <c r="O179" s="1056"/>
      <c r="P179" s="1056"/>
      <c r="Q179" s="1056"/>
      <c r="R179" s="1056"/>
      <c r="S179" s="1056"/>
      <c r="T179" s="1056"/>
      <c r="U179" s="1056"/>
      <c r="V179" s="1056"/>
      <c r="W179" s="1056"/>
      <c r="X179" s="1056"/>
      <c r="Y179" s="1056"/>
      <c r="Z179" s="1056"/>
      <c r="AA179" s="1056"/>
      <c r="AB179" s="1056"/>
      <c r="AC179" s="1056"/>
      <c r="AD179" s="1056"/>
      <c r="AE179" s="1056"/>
      <c r="AF179" s="1056"/>
      <c r="AG179" s="1056"/>
      <c r="AH179" s="1056"/>
      <c r="AI179" s="1056"/>
      <c r="AJ179" s="1056"/>
      <c r="AK179" s="1056"/>
      <c r="AL179" s="1056"/>
      <c r="AM179" s="1056"/>
      <c r="AN179" s="1056"/>
      <c r="AO179" s="1056"/>
      <c r="AP179" s="1056"/>
      <c r="AQ179" s="1056"/>
      <c r="AR179" s="1057"/>
      <c r="AS179" s="1090">
        <v>20</v>
      </c>
      <c r="AT179" s="1091"/>
      <c r="AU179" s="1091"/>
      <c r="AV179" s="1091"/>
      <c r="AW179" s="1091"/>
      <c r="AX179" s="1091"/>
      <c r="AY179" s="1091"/>
      <c r="AZ179" s="1091"/>
      <c r="BA179" s="1091"/>
      <c r="BB179" s="1092"/>
      <c r="BC179" s="1093">
        <v>354</v>
      </c>
      <c r="BD179" s="1094"/>
      <c r="BE179" s="1094"/>
      <c r="BF179" s="1094"/>
      <c r="BG179" s="1094"/>
      <c r="BH179" s="1094"/>
      <c r="BI179" s="1094"/>
      <c r="BJ179" s="1094"/>
      <c r="BK179" s="1094"/>
      <c r="BL179" s="1094"/>
      <c r="BM179" s="1095"/>
      <c r="BN179" s="211">
        <f aca="true" t="shared" si="8" ref="BN179:BN187">AS179*BC179</f>
        <v>7080</v>
      </c>
    </row>
    <row r="180" spans="1:66" s="60" customFormat="1" ht="15.75" customHeight="1">
      <c r="A180" s="592">
        <v>25</v>
      </c>
      <c r="B180" s="593"/>
      <c r="C180" s="593"/>
      <c r="D180" s="594"/>
      <c r="E180" s="1055" t="s">
        <v>915</v>
      </c>
      <c r="F180" s="1056"/>
      <c r="G180" s="1056"/>
      <c r="H180" s="1056"/>
      <c r="I180" s="1056"/>
      <c r="J180" s="1056"/>
      <c r="K180" s="1056"/>
      <c r="L180" s="1056"/>
      <c r="M180" s="1056"/>
      <c r="N180" s="1056"/>
      <c r="O180" s="1056"/>
      <c r="P180" s="1056"/>
      <c r="Q180" s="1056"/>
      <c r="R180" s="1056"/>
      <c r="S180" s="1056"/>
      <c r="T180" s="1056"/>
      <c r="U180" s="1056"/>
      <c r="V180" s="1056"/>
      <c r="W180" s="1056"/>
      <c r="X180" s="1056"/>
      <c r="Y180" s="1056"/>
      <c r="Z180" s="1056"/>
      <c r="AA180" s="1056"/>
      <c r="AB180" s="1056"/>
      <c r="AC180" s="1056"/>
      <c r="AD180" s="1056"/>
      <c r="AE180" s="1056"/>
      <c r="AF180" s="1056"/>
      <c r="AG180" s="1056"/>
      <c r="AH180" s="1056"/>
      <c r="AI180" s="1056"/>
      <c r="AJ180" s="1056"/>
      <c r="AK180" s="1056"/>
      <c r="AL180" s="1056"/>
      <c r="AM180" s="1056"/>
      <c r="AN180" s="1056"/>
      <c r="AO180" s="1056"/>
      <c r="AP180" s="1056"/>
      <c r="AQ180" s="1056"/>
      <c r="AR180" s="1057"/>
      <c r="AS180" s="1090">
        <v>20</v>
      </c>
      <c r="AT180" s="1091"/>
      <c r="AU180" s="1091"/>
      <c r="AV180" s="1091"/>
      <c r="AW180" s="1091"/>
      <c r="AX180" s="1091"/>
      <c r="AY180" s="1091"/>
      <c r="AZ180" s="1091"/>
      <c r="BA180" s="1091"/>
      <c r="BB180" s="1092"/>
      <c r="BC180" s="1093">
        <v>350</v>
      </c>
      <c r="BD180" s="1094"/>
      <c r="BE180" s="1094"/>
      <c r="BF180" s="1094"/>
      <c r="BG180" s="1094"/>
      <c r="BH180" s="1094"/>
      <c r="BI180" s="1094"/>
      <c r="BJ180" s="1094"/>
      <c r="BK180" s="1094"/>
      <c r="BL180" s="1094"/>
      <c r="BM180" s="1095"/>
      <c r="BN180" s="211">
        <f t="shared" si="8"/>
        <v>7000</v>
      </c>
    </row>
    <row r="181" spans="1:66" s="159" customFormat="1" ht="24.75" customHeight="1">
      <c r="A181" s="592">
        <v>26</v>
      </c>
      <c r="B181" s="593"/>
      <c r="C181" s="593"/>
      <c r="D181" s="594"/>
      <c r="E181" s="1055" t="s">
        <v>916</v>
      </c>
      <c r="F181" s="1056"/>
      <c r="G181" s="1056"/>
      <c r="H181" s="1056"/>
      <c r="I181" s="1056"/>
      <c r="J181" s="1056"/>
      <c r="K181" s="1056"/>
      <c r="L181" s="1056"/>
      <c r="M181" s="1056"/>
      <c r="N181" s="1056"/>
      <c r="O181" s="1056"/>
      <c r="P181" s="1056"/>
      <c r="Q181" s="1056"/>
      <c r="R181" s="1056"/>
      <c r="S181" s="1056"/>
      <c r="T181" s="1056"/>
      <c r="U181" s="1056"/>
      <c r="V181" s="1056"/>
      <c r="W181" s="1056"/>
      <c r="X181" s="1056"/>
      <c r="Y181" s="1056"/>
      <c r="Z181" s="1056"/>
      <c r="AA181" s="1056"/>
      <c r="AB181" s="1056"/>
      <c r="AC181" s="1056"/>
      <c r="AD181" s="1056"/>
      <c r="AE181" s="1056"/>
      <c r="AF181" s="1056"/>
      <c r="AG181" s="1056"/>
      <c r="AH181" s="1056"/>
      <c r="AI181" s="1056"/>
      <c r="AJ181" s="1056"/>
      <c r="AK181" s="1056"/>
      <c r="AL181" s="1056"/>
      <c r="AM181" s="1056"/>
      <c r="AN181" s="1056"/>
      <c r="AO181" s="1056"/>
      <c r="AP181" s="1056"/>
      <c r="AQ181" s="1056"/>
      <c r="AR181" s="1057"/>
      <c r="AS181" s="1090">
        <v>20</v>
      </c>
      <c r="AT181" s="1091"/>
      <c r="AU181" s="1091"/>
      <c r="AV181" s="1091"/>
      <c r="AW181" s="1091"/>
      <c r="AX181" s="1091"/>
      <c r="AY181" s="1091"/>
      <c r="AZ181" s="1091"/>
      <c r="BA181" s="1091"/>
      <c r="BB181" s="1092"/>
      <c r="BC181" s="1093">
        <v>590</v>
      </c>
      <c r="BD181" s="1094"/>
      <c r="BE181" s="1094"/>
      <c r="BF181" s="1094"/>
      <c r="BG181" s="1094"/>
      <c r="BH181" s="1094"/>
      <c r="BI181" s="1094"/>
      <c r="BJ181" s="1094"/>
      <c r="BK181" s="1094"/>
      <c r="BL181" s="1094"/>
      <c r="BM181" s="1095"/>
      <c r="BN181" s="211">
        <f t="shared" si="8"/>
        <v>11800</v>
      </c>
    </row>
    <row r="182" spans="1:66" s="159" customFormat="1" ht="30" customHeight="1">
      <c r="A182" s="699">
        <v>27</v>
      </c>
      <c r="B182" s="700"/>
      <c r="C182" s="700"/>
      <c r="D182" s="701"/>
      <c r="E182" s="1049" t="s">
        <v>917</v>
      </c>
      <c r="F182" s="1050"/>
      <c r="G182" s="1050"/>
      <c r="H182" s="1050"/>
      <c r="I182" s="1050"/>
      <c r="J182" s="1050"/>
      <c r="K182" s="1050"/>
      <c r="L182" s="1050"/>
      <c r="M182" s="1050"/>
      <c r="N182" s="1050"/>
      <c r="O182" s="1050"/>
      <c r="P182" s="1050"/>
      <c r="Q182" s="1050"/>
      <c r="R182" s="1050"/>
      <c r="S182" s="1050"/>
      <c r="T182" s="1050"/>
      <c r="U182" s="1050"/>
      <c r="V182" s="1050"/>
      <c r="W182" s="1050"/>
      <c r="X182" s="1050"/>
      <c r="Y182" s="1050"/>
      <c r="Z182" s="1050"/>
      <c r="AA182" s="1050"/>
      <c r="AB182" s="1050"/>
      <c r="AC182" s="1050"/>
      <c r="AD182" s="1050"/>
      <c r="AE182" s="1050"/>
      <c r="AF182" s="1050"/>
      <c r="AG182" s="1050"/>
      <c r="AH182" s="1050"/>
      <c r="AI182" s="1050"/>
      <c r="AJ182" s="1050"/>
      <c r="AK182" s="1050"/>
      <c r="AL182" s="1050"/>
      <c r="AM182" s="1050"/>
      <c r="AN182" s="1050"/>
      <c r="AO182" s="1050"/>
      <c r="AP182" s="1050"/>
      <c r="AQ182" s="1050"/>
      <c r="AR182" s="1051"/>
      <c r="AS182" s="761">
        <v>20</v>
      </c>
      <c r="AT182" s="762"/>
      <c r="AU182" s="762"/>
      <c r="AV182" s="762"/>
      <c r="AW182" s="762"/>
      <c r="AX182" s="762"/>
      <c r="AY182" s="762"/>
      <c r="AZ182" s="762"/>
      <c r="BA182" s="762"/>
      <c r="BB182" s="763"/>
      <c r="BC182" s="1037">
        <v>700</v>
      </c>
      <c r="BD182" s="1038"/>
      <c r="BE182" s="1038"/>
      <c r="BF182" s="1038"/>
      <c r="BG182" s="1038"/>
      <c r="BH182" s="1038"/>
      <c r="BI182" s="1038"/>
      <c r="BJ182" s="1038"/>
      <c r="BK182" s="1038"/>
      <c r="BL182" s="1038"/>
      <c r="BM182" s="1039"/>
      <c r="BN182" s="202">
        <f t="shared" si="8"/>
        <v>14000</v>
      </c>
    </row>
    <row r="183" spans="1:66" s="159" customFormat="1" ht="27.75" customHeight="1">
      <c r="A183" s="699">
        <v>28</v>
      </c>
      <c r="B183" s="700"/>
      <c r="C183" s="700"/>
      <c r="D183" s="701"/>
      <c r="E183" s="1049" t="s">
        <v>922</v>
      </c>
      <c r="F183" s="1050"/>
      <c r="G183" s="1050"/>
      <c r="H183" s="1050"/>
      <c r="I183" s="1050"/>
      <c r="J183" s="1050"/>
      <c r="K183" s="1050"/>
      <c r="L183" s="1050"/>
      <c r="M183" s="1050"/>
      <c r="N183" s="1050"/>
      <c r="O183" s="1050"/>
      <c r="P183" s="1050"/>
      <c r="Q183" s="1050"/>
      <c r="R183" s="1050"/>
      <c r="S183" s="1050"/>
      <c r="T183" s="1050"/>
      <c r="U183" s="1050"/>
      <c r="V183" s="1050"/>
      <c r="W183" s="1050"/>
      <c r="X183" s="1050"/>
      <c r="Y183" s="1050"/>
      <c r="Z183" s="1050"/>
      <c r="AA183" s="1050"/>
      <c r="AB183" s="1050"/>
      <c r="AC183" s="1050"/>
      <c r="AD183" s="1050"/>
      <c r="AE183" s="1050"/>
      <c r="AF183" s="1050"/>
      <c r="AG183" s="1050"/>
      <c r="AH183" s="1050"/>
      <c r="AI183" s="1050"/>
      <c r="AJ183" s="1050"/>
      <c r="AK183" s="1050"/>
      <c r="AL183" s="1050"/>
      <c r="AM183" s="1050"/>
      <c r="AN183" s="1050"/>
      <c r="AO183" s="1050"/>
      <c r="AP183" s="1050"/>
      <c r="AQ183" s="1050"/>
      <c r="AR183" s="1051"/>
      <c r="AS183" s="761">
        <v>20</v>
      </c>
      <c r="AT183" s="762"/>
      <c r="AU183" s="762"/>
      <c r="AV183" s="762"/>
      <c r="AW183" s="762"/>
      <c r="AX183" s="762"/>
      <c r="AY183" s="762"/>
      <c r="AZ183" s="762"/>
      <c r="BA183" s="762"/>
      <c r="BB183" s="763"/>
      <c r="BC183" s="1037">
        <v>230</v>
      </c>
      <c r="BD183" s="1038"/>
      <c r="BE183" s="1038"/>
      <c r="BF183" s="1038"/>
      <c r="BG183" s="1038"/>
      <c r="BH183" s="1038"/>
      <c r="BI183" s="1038"/>
      <c r="BJ183" s="1038"/>
      <c r="BK183" s="1038"/>
      <c r="BL183" s="1038"/>
      <c r="BM183" s="1039"/>
      <c r="BN183" s="202">
        <f t="shared" si="8"/>
        <v>4600</v>
      </c>
    </row>
    <row r="184" spans="1:66" s="159" customFormat="1" ht="16.5" customHeight="1">
      <c r="A184" s="699">
        <v>29</v>
      </c>
      <c r="B184" s="700"/>
      <c r="C184" s="700"/>
      <c r="D184" s="701"/>
      <c r="E184" s="1049" t="s">
        <v>918</v>
      </c>
      <c r="F184" s="1050"/>
      <c r="G184" s="1050"/>
      <c r="H184" s="1050"/>
      <c r="I184" s="1050"/>
      <c r="J184" s="1050"/>
      <c r="K184" s="1050"/>
      <c r="L184" s="1050"/>
      <c r="M184" s="1050"/>
      <c r="N184" s="1050"/>
      <c r="O184" s="1050"/>
      <c r="P184" s="1050"/>
      <c r="Q184" s="1050"/>
      <c r="R184" s="1050"/>
      <c r="S184" s="1050"/>
      <c r="T184" s="1050"/>
      <c r="U184" s="1050"/>
      <c r="V184" s="1050"/>
      <c r="W184" s="1050"/>
      <c r="X184" s="1050"/>
      <c r="Y184" s="1050"/>
      <c r="Z184" s="1050"/>
      <c r="AA184" s="1050"/>
      <c r="AB184" s="1050"/>
      <c r="AC184" s="1050"/>
      <c r="AD184" s="1050"/>
      <c r="AE184" s="1050"/>
      <c r="AF184" s="1050"/>
      <c r="AG184" s="1050"/>
      <c r="AH184" s="1050"/>
      <c r="AI184" s="1050"/>
      <c r="AJ184" s="1050"/>
      <c r="AK184" s="1050"/>
      <c r="AL184" s="1050"/>
      <c r="AM184" s="1050"/>
      <c r="AN184" s="1050"/>
      <c r="AO184" s="1050"/>
      <c r="AP184" s="1050"/>
      <c r="AQ184" s="1050"/>
      <c r="AR184" s="1051"/>
      <c r="AS184" s="761">
        <v>20</v>
      </c>
      <c r="AT184" s="762"/>
      <c r="AU184" s="762"/>
      <c r="AV184" s="762"/>
      <c r="AW184" s="762"/>
      <c r="AX184" s="762"/>
      <c r="AY184" s="762"/>
      <c r="AZ184" s="762"/>
      <c r="BA184" s="762"/>
      <c r="BB184" s="763"/>
      <c r="BC184" s="1037">
        <v>350</v>
      </c>
      <c r="BD184" s="1038"/>
      <c r="BE184" s="1038"/>
      <c r="BF184" s="1038"/>
      <c r="BG184" s="1038"/>
      <c r="BH184" s="1038"/>
      <c r="BI184" s="1038"/>
      <c r="BJ184" s="1038"/>
      <c r="BK184" s="1038"/>
      <c r="BL184" s="1038"/>
      <c r="BM184" s="1039"/>
      <c r="BN184" s="202">
        <f t="shared" si="8"/>
        <v>7000</v>
      </c>
    </row>
    <row r="185" spans="1:66" s="159" customFormat="1" ht="27.75" customHeight="1">
      <c r="A185" s="699">
        <v>30</v>
      </c>
      <c r="B185" s="700"/>
      <c r="C185" s="700"/>
      <c r="D185" s="701"/>
      <c r="E185" s="1049" t="s">
        <v>919</v>
      </c>
      <c r="F185" s="1050"/>
      <c r="G185" s="1050"/>
      <c r="H185" s="1050"/>
      <c r="I185" s="1050"/>
      <c r="J185" s="1050"/>
      <c r="K185" s="1050"/>
      <c r="L185" s="1050"/>
      <c r="M185" s="1050"/>
      <c r="N185" s="1050"/>
      <c r="O185" s="1050"/>
      <c r="P185" s="1050"/>
      <c r="Q185" s="1050"/>
      <c r="R185" s="1050"/>
      <c r="S185" s="1050"/>
      <c r="T185" s="1050"/>
      <c r="U185" s="1050"/>
      <c r="V185" s="1050"/>
      <c r="W185" s="1050"/>
      <c r="X185" s="1050"/>
      <c r="Y185" s="1050"/>
      <c r="Z185" s="1050"/>
      <c r="AA185" s="1050"/>
      <c r="AB185" s="1050"/>
      <c r="AC185" s="1050"/>
      <c r="AD185" s="1050"/>
      <c r="AE185" s="1050"/>
      <c r="AF185" s="1050"/>
      <c r="AG185" s="1050"/>
      <c r="AH185" s="1050"/>
      <c r="AI185" s="1050"/>
      <c r="AJ185" s="1050"/>
      <c r="AK185" s="1050"/>
      <c r="AL185" s="1050"/>
      <c r="AM185" s="1050"/>
      <c r="AN185" s="1050"/>
      <c r="AO185" s="1050"/>
      <c r="AP185" s="1050"/>
      <c r="AQ185" s="1050"/>
      <c r="AR185" s="1051"/>
      <c r="AS185" s="761">
        <v>20</v>
      </c>
      <c r="AT185" s="762"/>
      <c r="AU185" s="762"/>
      <c r="AV185" s="762"/>
      <c r="AW185" s="762"/>
      <c r="AX185" s="762"/>
      <c r="AY185" s="762"/>
      <c r="AZ185" s="762"/>
      <c r="BA185" s="762"/>
      <c r="BB185" s="763"/>
      <c r="BC185" s="1037">
        <v>240</v>
      </c>
      <c r="BD185" s="1038"/>
      <c r="BE185" s="1038"/>
      <c r="BF185" s="1038"/>
      <c r="BG185" s="1038"/>
      <c r="BH185" s="1038"/>
      <c r="BI185" s="1038"/>
      <c r="BJ185" s="1038"/>
      <c r="BK185" s="1038"/>
      <c r="BL185" s="1038"/>
      <c r="BM185" s="1039"/>
      <c r="BN185" s="202">
        <f t="shared" si="8"/>
        <v>4800</v>
      </c>
    </row>
    <row r="186" spans="1:66" s="159" customFormat="1" ht="15.75" customHeight="1">
      <c r="A186" s="699">
        <v>31</v>
      </c>
      <c r="B186" s="700"/>
      <c r="C186" s="700"/>
      <c r="D186" s="701"/>
      <c r="E186" s="1049" t="s">
        <v>905</v>
      </c>
      <c r="F186" s="1050"/>
      <c r="G186" s="1050"/>
      <c r="H186" s="1050"/>
      <c r="I186" s="1050"/>
      <c r="J186" s="1050"/>
      <c r="K186" s="1050"/>
      <c r="L186" s="1050"/>
      <c r="M186" s="1050"/>
      <c r="N186" s="1050"/>
      <c r="O186" s="1050"/>
      <c r="P186" s="1050"/>
      <c r="Q186" s="1050"/>
      <c r="R186" s="1050"/>
      <c r="S186" s="1050"/>
      <c r="T186" s="1050"/>
      <c r="U186" s="1050"/>
      <c r="V186" s="1050"/>
      <c r="W186" s="1050"/>
      <c r="X186" s="1050"/>
      <c r="Y186" s="1050"/>
      <c r="Z186" s="1050"/>
      <c r="AA186" s="1050"/>
      <c r="AB186" s="1050"/>
      <c r="AC186" s="1050"/>
      <c r="AD186" s="1050"/>
      <c r="AE186" s="1050"/>
      <c r="AF186" s="1050"/>
      <c r="AG186" s="1050"/>
      <c r="AH186" s="1050"/>
      <c r="AI186" s="1050"/>
      <c r="AJ186" s="1050"/>
      <c r="AK186" s="1050"/>
      <c r="AL186" s="1050"/>
      <c r="AM186" s="1050"/>
      <c r="AN186" s="1050"/>
      <c r="AO186" s="1050"/>
      <c r="AP186" s="1050"/>
      <c r="AQ186" s="1050"/>
      <c r="AR186" s="1051"/>
      <c r="AS186" s="761">
        <v>20</v>
      </c>
      <c r="AT186" s="762"/>
      <c r="AU186" s="762"/>
      <c r="AV186" s="762"/>
      <c r="AW186" s="762"/>
      <c r="AX186" s="762"/>
      <c r="AY186" s="762"/>
      <c r="AZ186" s="762"/>
      <c r="BA186" s="762"/>
      <c r="BB186" s="763"/>
      <c r="BC186" s="1037">
        <v>560</v>
      </c>
      <c r="BD186" s="1038"/>
      <c r="BE186" s="1038"/>
      <c r="BF186" s="1038"/>
      <c r="BG186" s="1038"/>
      <c r="BH186" s="1038"/>
      <c r="BI186" s="1038"/>
      <c r="BJ186" s="1038"/>
      <c r="BK186" s="1038"/>
      <c r="BL186" s="1038"/>
      <c r="BM186" s="1039"/>
      <c r="BN186" s="202">
        <f t="shared" si="8"/>
        <v>11200</v>
      </c>
    </row>
    <row r="187" spans="1:66" s="60" customFormat="1" ht="15.75" customHeight="1">
      <c r="A187" s="699">
        <v>32</v>
      </c>
      <c r="B187" s="700"/>
      <c r="C187" s="700"/>
      <c r="D187" s="701"/>
      <c r="E187" s="755" t="s">
        <v>906</v>
      </c>
      <c r="F187" s="756"/>
      <c r="G187" s="756"/>
      <c r="H187" s="756"/>
      <c r="I187" s="756"/>
      <c r="J187" s="756"/>
      <c r="K187" s="756"/>
      <c r="L187" s="756"/>
      <c r="M187" s="756"/>
      <c r="N187" s="756"/>
      <c r="O187" s="756"/>
      <c r="P187" s="756"/>
      <c r="Q187" s="756"/>
      <c r="R187" s="756"/>
      <c r="S187" s="756"/>
      <c r="T187" s="756"/>
      <c r="U187" s="756"/>
      <c r="V187" s="756"/>
      <c r="W187" s="756"/>
      <c r="X187" s="756"/>
      <c r="Y187" s="756"/>
      <c r="Z187" s="756"/>
      <c r="AA187" s="756"/>
      <c r="AB187" s="756"/>
      <c r="AC187" s="756"/>
      <c r="AD187" s="756"/>
      <c r="AE187" s="756"/>
      <c r="AF187" s="756"/>
      <c r="AG187" s="756"/>
      <c r="AH187" s="756"/>
      <c r="AI187" s="756"/>
      <c r="AJ187" s="756"/>
      <c r="AK187" s="756"/>
      <c r="AL187" s="756"/>
      <c r="AM187" s="756"/>
      <c r="AN187" s="756"/>
      <c r="AO187" s="756"/>
      <c r="AP187" s="756"/>
      <c r="AQ187" s="756"/>
      <c r="AR187" s="757"/>
      <c r="AS187" s="761">
        <v>20</v>
      </c>
      <c r="AT187" s="762"/>
      <c r="AU187" s="762"/>
      <c r="AV187" s="762"/>
      <c r="AW187" s="762"/>
      <c r="AX187" s="762"/>
      <c r="AY187" s="762"/>
      <c r="AZ187" s="762"/>
      <c r="BA187" s="762"/>
      <c r="BB187" s="763"/>
      <c r="BC187" s="1037">
        <v>110</v>
      </c>
      <c r="BD187" s="1038"/>
      <c r="BE187" s="1038"/>
      <c r="BF187" s="1038"/>
      <c r="BG187" s="1038"/>
      <c r="BH187" s="1038"/>
      <c r="BI187" s="1038"/>
      <c r="BJ187" s="1038"/>
      <c r="BK187" s="1038"/>
      <c r="BL187" s="1038"/>
      <c r="BM187" s="1039"/>
      <c r="BN187" s="202">
        <f t="shared" si="8"/>
        <v>2200</v>
      </c>
    </row>
    <row r="188" spans="1:66" s="60" customFormat="1" ht="15.75" customHeight="1">
      <c r="A188" s="592">
        <v>33</v>
      </c>
      <c r="B188" s="593"/>
      <c r="C188" s="593"/>
      <c r="D188" s="594"/>
      <c r="E188" s="1055" t="s">
        <v>920</v>
      </c>
      <c r="F188" s="1056"/>
      <c r="G188" s="1056"/>
      <c r="H188" s="1056"/>
      <c r="I188" s="1056"/>
      <c r="J188" s="1056"/>
      <c r="K188" s="1056"/>
      <c r="L188" s="1056"/>
      <c r="M188" s="1056"/>
      <c r="N188" s="1056"/>
      <c r="O188" s="1056"/>
      <c r="P188" s="1056"/>
      <c r="Q188" s="1056"/>
      <c r="R188" s="1056"/>
      <c r="S188" s="1056"/>
      <c r="T188" s="1056"/>
      <c r="U188" s="1056"/>
      <c r="V188" s="1056"/>
      <c r="W188" s="1056"/>
      <c r="X188" s="1056"/>
      <c r="Y188" s="1056"/>
      <c r="Z188" s="1056"/>
      <c r="AA188" s="1056"/>
      <c r="AB188" s="1056"/>
      <c r="AC188" s="1056"/>
      <c r="AD188" s="1056"/>
      <c r="AE188" s="1056"/>
      <c r="AF188" s="1056"/>
      <c r="AG188" s="1056"/>
      <c r="AH188" s="1056"/>
      <c r="AI188" s="1056"/>
      <c r="AJ188" s="1056"/>
      <c r="AK188" s="1056"/>
      <c r="AL188" s="1056"/>
      <c r="AM188" s="1056"/>
      <c r="AN188" s="1056"/>
      <c r="AO188" s="1056"/>
      <c r="AP188" s="1056"/>
      <c r="AQ188" s="1056"/>
      <c r="AR188" s="1057"/>
      <c r="AS188" s="1090">
        <v>1</v>
      </c>
      <c r="AT188" s="1091"/>
      <c r="AU188" s="1091"/>
      <c r="AV188" s="1091"/>
      <c r="AW188" s="1091"/>
      <c r="AX188" s="1091"/>
      <c r="AY188" s="1091"/>
      <c r="AZ188" s="1091"/>
      <c r="BA188" s="1091"/>
      <c r="BB188" s="1092"/>
      <c r="BC188" s="1093">
        <v>430</v>
      </c>
      <c r="BD188" s="1094"/>
      <c r="BE188" s="1094"/>
      <c r="BF188" s="1094"/>
      <c r="BG188" s="1094"/>
      <c r="BH188" s="1094"/>
      <c r="BI188" s="1094"/>
      <c r="BJ188" s="1094"/>
      <c r="BK188" s="1094"/>
      <c r="BL188" s="1094"/>
      <c r="BM188" s="1095"/>
      <c r="BN188" s="211">
        <f aca="true" t="shared" si="9" ref="BN188:BN193">AS188*BC188</f>
        <v>430</v>
      </c>
    </row>
    <row r="189" spans="1:66" s="159" customFormat="1" ht="29.25" customHeight="1">
      <c r="A189" s="592">
        <v>34</v>
      </c>
      <c r="B189" s="593"/>
      <c r="C189" s="593"/>
      <c r="D189" s="594"/>
      <c r="E189" s="1055" t="s">
        <v>921</v>
      </c>
      <c r="F189" s="1056"/>
      <c r="G189" s="1056"/>
      <c r="H189" s="1056"/>
      <c r="I189" s="1056"/>
      <c r="J189" s="1056"/>
      <c r="K189" s="1056"/>
      <c r="L189" s="1056"/>
      <c r="M189" s="1056"/>
      <c r="N189" s="1056"/>
      <c r="O189" s="1056"/>
      <c r="P189" s="1056"/>
      <c r="Q189" s="1056"/>
      <c r="R189" s="1056"/>
      <c r="S189" s="1056"/>
      <c r="T189" s="1056"/>
      <c r="U189" s="1056"/>
      <c r="V189" s="1056"/>
      <c r="W189" s="1056"/>
      <c r="X189" s="1056"/>
      <c r="Y189" s="1056"/>
      <c r="Z189" s="1056"/>
      <c r="AA189" s="1056"/>
      <c r="AB189" s="1056"/>
      <c r="AC189" s="1056"/>
      <c r="AD189" s="1056"/>
      <c r="AE189" s="1056"/>
      <c r="AF189" s="1056"/>
      <c r="AG189" s="1056"/>
      <c r="AH189" s="1056"/>
      <c r="AI189" s="1056"/>
      <c r="AJ189" s="1056"/>
      <c r="AK189" s="1056"/>
      <c r="AL189" s="1056"/>
      <c r="AM189" s="1056"/>
      <c r="AN189" s="1056"/>
      <c r="AO189" s="1056"/>
      <c r="AP189" s="1056"/>
      <c r="AQ189" s="1056"/>
      <c r="AR189" s="1057"/>
      <c r="AS189" s="1090">
        <v>2</v>
      </c>
      <c r="AT189" s="1091"/>
      <c r="AU189" s="1091"/>
      <c r="AV189" s="1091"/>
      <c r="AW189" s="1091"/>
      <c r="AX189" s="1091"/>
      <c r="AY189" s="1091"/>
      <c r="AZ189" s="1091"/>
      <c r="BA189" s="1091"/>
      <c r="BB189" s="1092"/>
      <c r="BC189" s="1093">
        <v>600</v>
      </c>
      <c r="BD189" s="1094"/>
      <c r="BE189" s="1094"/>
      <c r="BF189" s="1094"/>
      <c r="BG189" s="1094"/>
      <c r="BH189" s="1094"/>
      <c r="BI189" s="1094"/>
      <c r="BJ189" s="1094"/>
      <c r="BK189" s="1094"/>
      <c r="BL189" s="1094"/>
      <c r="BM189" s="1095"/>
      <c r="BN189" s="211">
        <f t="shared" si="9"/>
        <v>1200</v>
      </c>
    </row>
    <row r="190" spans="1:66" s="60" customFormat="1" ht="15.75" customHeight="1">
      <c r="A190" s="592">
        <v>35</v>
      </c>
      <c r="B190" s="593"/>
      <c r="C190" s="593"/>
      <c r="D190" s="594"/>
      <c r="E190" s="755" t="s">
        <v>923</v>
      </c>
      <c r="F190" s="756"/>
      <c r="G190" s="756"/>
      <c r="H190" s="756"/>
      <c r="I190" s="756"/>
      <c r="J190" s="756"/>
      <c r="K190" s="756"/>
      <c r="L190" s="756"/>
      <c r="M190" s="756"/>
      <c r="N190" s="756"/>
      <c r="O190" s="756"/>
      <c r="P190" s="756"/>
      <c r="Q190" s="756"/>
      <c r="R190" s="756"/>
      <c r="S190" s="756"/>
      <c r="T190" s="756"/>
      <c r="U190" s="756"/>
      <c r="V190" s="756"/>
      <c r="W190" s="756"/>
      <c r="X190" s="756"/>
      <c r="Y190" s="756"/>
      <c r="Z190" s="756"/>
      <c r="AA190" s="756"/>
      <c r="AB190" s="756"/>
      <c r="AC190" s="756"/>
      <c r="AD190" s="756"/>
      <c r="AE190" s="756"/>
      <c r="AF190" s="756"/>
      <c r="AG190" s="756"/>
      <c r="AH190" s="756"/>
      <c r="AI190" s="756"/>
      <c r="AJ190" s="756"/>
      <c r="AK190" s="756"/>
      <c r="AL190" s="756"/>
      <c r="AM190" s="756"/>
      <c r="AN190" s="756"/>
      <c r="AO190" s="756"/>
      <c r="AP190" s="756"/>
      <c r="AQ190" s="756"/>
      <c r="AR190" s="757"/>
      <c r="AS190" s="761">
        <v>20</v>
      </c>
      <c r="AT190" s="762"/>
      <c r="AU190" s="762"/>
      <c r="AV190" s="762"/>
      <c r="AW190" s="762"/>
      <c r="AX190" s="762"/>
      <c r="AY190" s="762"/>
      <c r="AZ190" s="762"/>
      <c r="BA190" s="762"/>
      <c r="BB190" s="763"/>
      <c r="BC190" s="1037">
        <v>450</v>
      </c>
      <c r="BD190" s="1038"/>
      <c r="BE190" s="1038"/>
      <c r="BF190" s="1038"/>
      <c r="BG190" s="1038"/>
      <c r="BH190" s="1038"/>
      <c r="BI190" s="1038"/>
      <c r="BJ190" s="1038"/>
      <c r="BK190" s="1038"/>
      <c r="BL190" s="1038"/>
      <c r="BM190" s="1039"/>
      <c r="BN190" s="202">
        <f t="shared" si="9"/>
        <v>9000</v>
      </c>
    </row>
    <row r="191" spans="1:66" s="60" customFormat="1" ht="15.75" customHeight="1">
      <c r="A191" s="592">
        <v>36</v>
      </c>
      <c r="B191" s="593"/>
      <c r="C191" s="593"/>
      <c r="D191" s="594"/>
      <c r="E191" s="1055" t="s">
        <v>925</v>
      </c>
      <c r="F191" s="1056"/>
      <c r="G191" s="1056"/>
      <c r="H191" s="1056"/>
      <c r="I191" s="1056"/>
      <c r="J191" s="1056"/>
      <c r="K191" s="1056"/>
      <c r="L191" s="1056"/>
      <c r="M191" s="1056"/>
      <c r="N191" s="1056"/>
      <c r="O191" s="1056"/>
      <c r="P191" s="1056"/>
      <c r="Q191" s="1056"/>
      <c r="R191" s="1056"/>
      <c r="S191" s="1056"/>
      <c r="T191" s="1056"/>
      <c r="U191" s="1056"/>
      <c r="V191" s="1056"/>
      <c r="W191" s="1056"/>
      <c r="X191" s="1056"/>
      <c r="Y191" s="1056"/>
      <c r="Z191" s="1056"/>
      <c r="AA191" s="1056"/>
      <c r="AB191" s="1056"/>
      <c r="AC191" s="1056"/>
      <c r="AD191" s="1056"/>
      <c r="AE191" s="1056"/>
      <c r="AF191" s="1056"/>
      <c r="AG191" s="1056"/>
      <c r="AH191" s="1056"/>
      <c r="AI191" s="1056"/>
      <c r="AJ191" s="1056"/>
      <c r="AK191" s="1056"/>
      <c r="AL191" s="1056"/>
      <c r="AM191" s="1056"/>
      <c r="AN191" s="1056"/>
      <c r="AO191" s="1056"/>
      <c r="AP191" s="1056"/>
      <c r="AQ191" s="1056"/>
      <c r="AR191" s="1057"/>
      <c r="AS191" s="1090">
        <v>20</v>
      </c>
      <c r="AT191" s="1091"/>
      <c r="AU191" s="1091"/>
      <c r="AV191" s="1091"/>
      <c r="AW191" s="1091"/>
      <c r="AX191" s="1091"/>
      <c r="AY191" s="1091"/>
      <c r="AZ191" s="1091"/>
      <c r="BA191" s="1091"/>
      <c r="BB191" s="1092"/>
      <c r="BC191" s="1093">
        <v>500</v>
      </c>
      <c r="BD191" s="1094"/>
      <c r="BE191" s="1094"/>
      <c r="BF191" s="1094"/>
      <c r="BG191" s="1094"/>
      <c r="BH191" s="1094"/>
      <c r="BI191" s="1094"/>
      <c r="BJ191" s="1094"/>
      <c r="BK191" s="1094"/>
      <c r="BL191" s="1094"/>
      <c r="BM191" s="1095"/>
      <c r="BN191" s="211">
        <f t="shared" si="9"/>
        <v>10000</v>
      </c>
    </row>
    <row r="192" spans="1:66" s="60" customFormat="1" ht="15.75" customHeight="1">
      <c r="A192" s="592">
        <v>37</v>
      </c>
      <c r="B192" s="593"/>
      <c r="C192" s="593"/>
      <c r="D192" s="594"/>
      <c r="E192" s="1055" t="s">
        <v>926</v>
      </c>
      <c r="F192" s="1056"/>
      <c r="G192" s="1056"/>
      <c r="H192" s="1056"/>
      <c r="I192" s="1056"/>
      <c r="J192" s="1056"/>
      <c r="K192" s="1056"/>
      <c r="L192" s="1056"/>
      <c r="M192" s="1056"/>
      <c r="N192" s="1056"/>
      <c r="O192" s="1056"/>
      <c r="P192" s="1056"/>
      <c r="Q192" s="1056"/>
      <c r="R192" s="1056"/>
      <c r="S192" s="1056"/>
      <c r="T192" s="1056"/>
      <c r="U192" s="1056"/>
      <c r="V192" s="1056"/>
      <c r="W192" s="1056"/>
      <c r="X192" s="1056"/>
      <c r="Y192" s="1056"/>
      <c r="Z192" s="1056"/>
      <c r="AA192" s="1056"/>
      <c r="AB192" s="1056"/>
      <c r="AC192" s="1056"/>
      <c r="AD192" s="1056"/>
      <c r="AE192" s="1056"/>
      <c r="AF192" s="1056"/>
      <c r="AG192" s="1056"/>
      <c r="AH192" s="1056"/>
      <c r="AI192" s="1056"/>
      <c r="AJ192" s="1056"/>
      <c r="AK192" s="1056"/>
      <c r="AL192" s="1056"/>
      <c r="AM192" s="1056"/>
      <c r="AN192" s="1056"/>
      <c r="AO192" s="1056"/>
      <c r="AP192" s="1056"/>
      <c r="AQ192" s="1056"/>
      <c r="AR192" s="1057"/>
      <c r="AS192" s="1090">
        <v>20</v>
      </c>
      <c r="AT192" s="1091"/>
      <c r="AU192" s="1091"/>
      <c r="AV192" s="1091"/>
      <c r="AW192" s="1091"/>
      <c r="AX192" s="1091"/>
      <c r="AY192" s="1091"/>
      <c r="AZ192" s="1091"/>
      <c r="BA192" s="1091"/>
      <c r="BB192" s="1092"/>
      <c r="BC192" s="1093">
        <v>25</v>
      </c>
      <c r="BD192" s="1094"/>
      <c r="BE192" s="1094"/>
      <c r="BF192" s="1094"/>
      <c r="BG192" s="1094"/>
      <c r="BH192" s="1094"/>
      <c r="BI192" s="1094"/>
      <c r="BJ192" s="1094"/>
      <c r="BK192" s="1094"/>
      <c r="BL192" s="1094"/>
      <c r="BM192" s="1095"/>
      <c r="BN192" s="211">
        <f t="shared" si="9"/>
        <v>500</v>
      </c>
    </row>
    <row r="193" spans="1:66" s="60" customFormat="1" ht="15.75" customHeight="1">
      <c r="A193" s="592">
        <v>38</v>
      </c>
      <c r="B193" s="593"/>
      <c r="C193" s="593"/>
      <c r="D193" s="594"/>
      <c r="E193" s="1055" t="s">
        <v>906</v>
      </c>
      <c r="F193" s="1056"/>
      <c r="G193" s="1056"/>
      <c r="H193" s="1056"/>
      <c r="I193" s="1056"/>
      <c r="J193" s="1056"/>
      <c r="K193" s="1056"/>
      <c r="L193" s="1056"/>
      <c r="M193" s="1056"/>
      <c r="N193" s="1056"/>
      <c r="O193" s="1056"/>
      <c r="P193" s="1056"/>
      <c r="Q193" s="1056"/>
      <c r="R193" s="1056"/>
      <c r="S193" s="1056"/>
      <c r="T193" s="1056"/>
      <c r="U193" s="1056"/>
      <c r="V193" s="1056"/>
      <c r="W193" s="1056"/>
      <c r="X193" s="1056"/>
      <c r="Y193" s="1056"/>
      <c r="Z193" s="1056"/>
      <c r="AA193" s="1056"/>
      <c r="AB193" s="1056"/>
      <c r="AC193" s="1056"/>
      <c r="AD193" s="1056"/>
      <c r="AE193" s="1056"/>
      <c r="AF193" s="1056"/>
      <c r="AG193" s="1056"/>
      <c r="AH193" s="1056"/>
      <c r="AI193" s="1056"/>
      <c r="AJ193" s="1056"/>
      <c r="AK193" s="1056"/>
      <c r="AL193" s="1056"/>
      <c r="AM193" s="1056"/>
      <c r="AN193" s="1056"/>
      <c r="AO193" s="1056"/>
      <c r="AP193" s="1056"/>
      <c r="AQ193" s="1056"/>
      <c r="AR193" s="1057"/>
      <c r="AS193" s="1090"/>
      <c r="AT193" s="1091"/>
      <c r="AU193" s="1091"/>
      <c r="AV193" s="1091"/>
      <c r="AW193" s="1091"/>
      <c r="AX193" s="1091"/>
      <c r="AY193" s="1091"/>
      <c r="AZ193" s="1091"/>
      <c r="BA193" s="1091"/>
      <c r="BB193" s="1092"/>
      <c r="BC193" s="1093"/>
      <c r="BD193" s="1094"/>
      <c r="BE193" s="1094"/>
      <c r="BF193" s="1094"/>
      <c r="BG193" s="1094"/>
      <c r="BH193" s="1094"/>
      <c r="BI193" s="1094"/>
      <c r="BJ193" s="1094"/>
      <c r="BK193" s="1094"/>
      <c r="BL193" s="1094"/>
      <c r="BM193" s="1095"/>
      <c r="BN193" s="211">
        <f t="shared" si="9"/>
        <v>0</v>
      </c>
    </row>
    <row r="194" spans="1:66" s="60" customFormat="1" ht="15.75" customHeight="1">
      <c r="A194" s="592">
        <v>39</v>
      </c>
      <c r="B194" s="593"/>
      <c r="C194" s="593"/>
      <c r="D194" s="594"/>
      <c r="E194" s="1055" t="s">
        <v>907</v>
      </c>
      <c r="F194" s="1056"/>
      <c r="G194" s="1056"/>
      <c r="H194" s="1056"/>
      <c r="I194" s="1056"/>
      <c r="J194" s="1056"/>
      <c r="K194" s="1056"/>
      <c r="L194" s="1056"/>
      <c r="M194" s="1056"/>
      <c r="N194" s="1056"/>
      <c r="O194" s="1056"/>
      <c r="P194" s="1056"/>
      <c r="Q194" s="1056"/>
      <c r="R194" s="1056"/>
      <c r="S194" s="1056"/>
      <c r="T194" s="1056"/>
      <c r="U194" s="1056"/>
      <c r="V194" s="1056"/>
      <c r="W194" s="1056"/>
      <c r="X194" s="1056"/>
      <c r="Y194" s="1056"/>
      <c r="Z194" s="1056"/>
      <c r="AA194" s="1056"/>
      <c r="AB194" s="1056"/>
      <c r="AC194" s="1056"/>
      <c r="AD194" s="1056"/>
      <c r="AE194" s="1056"/>
      <c r="AF194" s="1056"/>
      <c r="AG194" s="1056"/>
      <c r="AH194" s="1056"/>
      <c r="AI194" s="1056"/>
      <c r="AJ194" s="1056"/>
      <c r="AK194" s="1056"/>
      <c r="AL194" s="1056"/>
      <c r="AM194" s="1056"/>
      <c r="AN194" s="1056"/>
      <c r="AO194" s="1056"/>
      <c r="AP194" s="1056"/>
      <c r="AQ194" s="1056"/>
      <c r="AR194" s="1057"/>
      <c r="AS194" s="1090">
        <v>21</v>
      </c>
      <c r="AT194" s="1091"/>
      <c r="AU194" s="1091"/>
      <c r="AV194" s="1091"/>
      <c r="AW194" s="1091"/>
      <c r="AX194" s="1091"/>
      <c r="AY194" s="1091"/>
      <c r="AZ194" s="1091"/>
      <c r="BA194" s="1091"/>
      <c r="BB194" s="1092"/>
      <c r="BC194" s="1093">
        <v>300</v>
      </c>
      <c r="BD194" s="1094"/>
      <c r="BE194" s="1094"/>
      <c r="BF194" s="1094"/>
      <c r="BG194" s="1094"/>
      <c r="BH194" s="1094"/>
      <c r="BI194" s="1094"/>
      <c r="BJ194" s="1094"/>
      <c r="BK194" s="1094"/>
      <c r="BL194" s="1094"/>
      <c r="BM194" s="1095"/>
      <c r="BN194" s="211">
        <f aca="true" t="shared" si="10" ref="BN194:BN199">AS194*BC194</f>
        <v>6300</v>
      </c>
    </row>
    <row r="195" spans="1:66" s="60" customFormat="1" ht="15.75" customHeight="1">
      <c r="A195" s="592">
        <v>40</v>
      </c>
      <c r="B195" s="593"/>
      <c r="C195" s="593"/>
      <c r="D195" s="594"/>
      <c r="E195" s="1055" t="s">
        <v>909</v>
      </c>
      <c r="F195" s="1056"/>
      <c r="G195" s="1056"/>
      <c r="H195" s="1056"/>
      <c r="I195" s="1056"/>
      <c r="J195" s="1056"/>
      <c r="K195" s="1056"/>
      <c r="L195" s="1056"/>
      <c r="M195" s="1056"/>
      <c r="N195" s="1056"/>
      <c r="O195" s="1056"/>
      <c r="P195" s="1056"/>
      <c r="Q195" s="1056"/>
      <c r="R195" s="1056"/>
      <c r="S195" s="1056"/>
      <c r="T195" s="1056"/>
      <c r="U195" s="1056"/>
      <c r="V195" s="1056"/>
      <c r="W195" s="1056"/>
      <c r="X195" s="1056"/>
      <c r="Y195" s="1056"/>
      <c r="Z195" s="1056"/>
      <c r="AA195" s="1056"/>
      <c r="AB195" s="1056"/>
      <c r="AC195" s="1056"/>
      <c r="AD195" s="1056"/>
      <c r="AE195" s="1056"/>
      <c r="AF195" s="1056"/>
      <c r="AG195" s="1056"/>
      <c r="AH195" s="1056"/>
      <c r="AI195" s="1056"/>
      <c r="AJ195" s="1056"/>
      <c r="AK195" s="1056"/>
      <c r="AL195" s="1056"/>
      <c r="AM195" s="1056"/>
      <c r="AN195" s="1056"/>
      <c r="AO195" s="1056"/>
      <c r="AP195" s="1056"/>
      <c r="AQ195" s="1056"/>
      <c r="AR195" s="1057"/>
      <c r="AS195" s="1090">
        <v>20</v>
      </c>
      <c r="AT195" s="1091"/>
      <c r="AU195" s="1091"/>
      <c r="AV195" s="1091"/>
      <c r="AW195" s="1091"/>
      <c r="AX195" s="1091"/>
      <c r="AY195" s="1091"/>
      <c r="AZ195" s="1091"/>
      <c r="BA195" s="1091"/>
      <c r="BB195" s="1092"/>
      <c r="BC195" s="1093">
        <v>600</v>
      </c>
      <c r="BD195" s="1094"/>
      <c r="BE195" s="1094"/>
      <c r="BF195" s="1094"/>
      <c r="BG195" s="1094"/>
      <c r="BH195" s="1094"/>
      <c r="BI195" s="1094"/>
      <c r="BJ195" s="1094"/>
      <c r="BK195" s="1094"/>
      <c r="BL195" s="1094"/>
      <c r="BM195" s="1095"/>
      <c r="BN195" s="211">
        <f t="shared" si="10"/>
        <v>12000</v>
      </c>
    </row>
    <row r="196" spans="1:66" s="60" customFormat="1" ht="15.75" customHeight="1">
      <c r="A196" s="592">
        <v>41</v>
      </c>
      <c r="B196" s="593"/>
      <c r="C196" s="593"/>
      <c r="D196" s="594"/>
      <c r="E196" s="1055" t="s">
        <v>910</v>
      </c>
      <c r="F196" s="1056"/>
      <c r="G196" s="1056"/>
      <c r="H196" s="1056"/>
      <c r="I196" s="1056"/>
      <c r="J196" s="1056"/>
      <c r="K196" s="1056"/>
      <c r="L196" s="1056"/>
      <c r="M196" s="1056"/>
      <c r="N196" s="1056"/>
      <c r="O196" s="1056"/>
      <c r="P196" s="1056"/>
      <c r="Q196" s="1056"/>
      <c r="R196" s="1056"/>
      <c r="S196" s="1056"/>
      <c r="T196" s="1056"/>
      <c r="U196" s="1056"/>
      <c r="V196" s="1056"/>
      <c r="W196" s="1056"/>
      <c r="X196" s="1056"/>
      <c r="Y196" s="1056"/>
      <c r="Z196" s="1056"/>
      <c r="AA196" s="1056"/>
      <c r="AB196" s="1056"/>
      <c r="AC196" s="1056"/>
      <c r="AD196" s="1056"/>
      <c r="AE196" s="1056"/>
      <c r="AF196" s="1056"/>
      <c r="AG196" s="1056"/>
      <c r="AH196" s="1056"/>
      <c r="AI196" s="1056"/>
      <c r="AJ196" s="1056"/>
      <c r="AK196" s="1056"/>
      <c r="AL196" s="1056"/>
      <c r="AM196" s="1056"/>
      <c r="AN196" s="1056"/>
      <c r="AO196" s="1056"/>
      <c r="AP196" s="1056"/>
      <c r="AQ196" s="1056"/>
      <c r="AR196" s="1057"/>
      <c r="AS196" s="1090">
        <v>20</v>
      </c>
      <c r="AT196" s="1091"/>
      <c r="AU196" s="1091"/>
      <c r="AV196" s="1091"/>
      <c r="AW196" s="1091"/>
      <c r="AX196" s="1091"/>
      <c r="AY196" s="1091"/>
      <c r="AZ196" s="1091"/>
      <c r="BA196" s="1091"/>
      <c r="BB196" s="1092"/>
      <c r="BC196" s="1093">
        <v>150</v>
      </c>
      <c r="BD196" s="1094"/>
      <c r="BE196" s="1094"/>
      <c r="BF196" s="1094"/>
      <c r="BG196" s="1094"/>
      <c r="BH196" s="1094"/>
      <c r="BI196" s="1094"/>
      <c r="BJ196" s="1094"/>
      <c r="BK196" s="1094"/>
      <c r="BL196" s="1094"/>
      <c r="BM196" s="1095"/>
      <c r="BN196" s="211">
        <f t="shared" si="10"/>
        <v>3000</v>
      </c>
    </row>
    <row r="197" spans="1:66" s="159" customFormat="1" ht="26.25" customHeight="1">
      <c r="A197" s="592">
        <v>42</v>
      </c>
      <c r="B197" s="593"/>
      <c r="C197" s="593"/>
      <c r="D197" s="594"/>
      <c r="E197" s="1055" t="s">
        <v>912</v>
      </c>
      <c r="F197" s="1056"/>
      <c r="G197" s="1056"/>
      <c r="H197" s="1056"/>
      <c r="I197" s="1056"/>
      <c r="J197" s="1056"/>
      <c r="K197" s="1056"/>
      <c r="L197" s="1056"/>
      <c r="M197" s="1056"/>
      <c r="N197" s="1056"/>
      <c r="O197" s="1056"/>
      <c r="P197" s="1056"/>
      <c r="Q197" s="1056"/>
      <c r="R197" s="1056"/>
      <c r="S197" s="1056"/>
      <c r="T197" s="1056"/>
      <c r="U197" s="1056"/>
      <c r="V197" s="1056"/>
      <c r="W197" s="1056"/>
      <c r="X197" s="1056"/>
      <c r="Y197" s="1056"/>
      <c r="Z197" s="1056"/>
      <c r="AA197" s="1056"/>
      <c r="AB197" s="1056"/>
      <c r="AC197" s="1056"/>
      <c r="AD197" s="1056"/>
      <c r="AE197" s="1056"/>
      <c r="AF197" s="1056"/>
      <c r="AG197" s="1056"/>
      <c r="AH197" s="1056"/>
      <c r="AI197" s="1056"/>
      <c r="AJ197" s="1056"/>
      <c r="AK197" s="1056"/>
      <c r="AL197" s="1056"/>
      <c r="AM197" s="1056"/>
      <c r="AN197" s="1056"/>
      <c r="AO197" s="1056"/>
      <c r="AP197" s="1056"/>
      <c r="AQ197" s="1056"/>
      <c r="AR197" s="1057"/>
      <c r="AS197" s="1090">
        <v>20</v>
      </c>
      <c r="AT197" s="1091"/>
      <c r="AU197" s="1091"/>
      <c r="AV197" s="1091"/>
      <c r="AW197" s="1091"/>
      <c r="AX197" s="1091"/>
      <c r="AY197" s="1091"/>
      <c r="AZ197" s="1091"/>
      <c r="BA197" s="1091"/>
      <c r="BB197" s="1092"/>
      <c r="BC197" s="1093">
        <v>350</v>
      </c>
      <c r="BD197" s="1094"/>
      <c r="BE197" s="1094"/>
      <c r="BF197" s="1094"/>
      <c r="BG197" s="1094"/>
      <c r="BH197" s="1094"/>
      <c r="BI197" s="1094"/>
      <c r="BJ197" s="1094"/>
      <c r="BK197" s="1094"/>
      <c r="BL197" s="1094"/>
      <c r="BM197" s="1095"/>
      <c r="BN197" s="211">
        <f t="shared" si="10"/>
        <v>7000</v>
      </c>
    </row>
    <row r="198" spans="1:66" s="60" customFormat="1" ht="15.75" customHeight="1">
      <c r="A198" s="592">
        <v>43</v>
      </c>
      <c r="B198" s="593"/>
      <c r="C198" s="593"/>
      <c r="D198" s="594"/>
      <c r="E198" s="1049" t="s">
        <v>913</v>
      </c>
      <c r="F198" s="1050"/>
      <c r="G198" s="1050"/>
      <c r="H198" s="1050"/>
      <c r="I198" s="1050"/>
      <c r="J198" s="1050"/>
      <c r="K198" s="1050"/>
      <c r="L198" s="1050"/>
      <c r="M198" s="1050"/>
      <c r="N198" s="1050"/>
      <c r="O198" s="1050"/>
      <c r="P198" s="1050"/>
      <c r="Q198" s="1050"/>
      <c r="R198" s="1050"/>
      <c r="S198" s="1050"/>
      <c r="T198" s="1050"/>
      <c r="U198" s="1050"/>
      <c r="V198" s="1050"/>
      <c r="W198" s="1050"/>
      <c r="X198" s="1050"/>
      <c r="Y198" s="1050"/>
      <c r="Z198" s="1050"/>
      <c r="AA198" s="1050"/>
      <c r="AB198" s="1050"/>
      <c r="AC198" s="1050"/>
      <c r="AD198" s="1050"/>
      <c r="AE198" s="1050"/>
      <c r="AF198" s="1050"/>
      <c r="AG198" s="1050"/>
      <c r="AH198" s="1050"/>
      <c r="AI198" s="1050"/>
      <c r="AJ198" s="1050"/>
      <c r="AK198" s="1050"/>
      <c r="AL198" s="1050"/>
      <c r="AM198" s="1050"/>
      <c r="AN198" s="1050"/>
      <c r="AO198" s="1050"/>
      <c r="AP198" s="1050"/>
      <c r="AQ198" s="1050"/>
      <c r="AR198" s="1051"/>
      <c r="AS198" s="761">
        <v>20</v>
      </c>
      <c r="AT198" s="762"/>
      <c r="AU198" s="762"/>
      <c r="AV198" s="762"/>
      <c r="AW198" s="762"/>
      <c r="AX198" s="762"/>
      <c r="AY198" s="762"/>
      <c r="AZ198" s="762"/>
      <c r="BA198" s="762"/>
      <c r="BB198" s="763"/>
      <c r="BC198" s="1037">
        <v>156</v>
      </c>
      <c r="BD198" s="1038"/>
      <c r="BE198" s="1038"/>
      <c r="BF198" s="1038"/>
      <c r="BG198" s="1038"/>
      <c r="BH198" s="1038"/>
      <c r="BI198" s="1038"/>
      <c r="BJ198" s="1038"/>
      <c r="BK198" s="1038"/>
      <c r="BL198" s="1038"/>
      <c r="BM198" s="1039"/>
      <c r="BN198" s="202">
        <f t="shared" si="10"/>
        <v>3120</v>
      </c>
    </row>
    <row r="199" spans="1:66" s="60" customFormat="1" ht="15.75">
      <c r="A199" s="592">
        <v>44</v>
      </c>
      <c r="B199" s="593"/>
      <c r="C199" s="593"/>
      <c r="D199" s="594"/>
      <c r="E199" s="1055" t="s">
        <v>911</v>
      </c>
      <c r="F199" s="1056"/>
      <c r="G199" s="1056"/>
      <c r="H199" s="1056"/>
      <c r="I199" s="1056"/>
      <c r="J199" s="1056"/>
      <c r="K199" s="1056"/>
      <c r="L199" s="1056"/>
      <c r="M199" s="1056"/>
      <c r="N199" s="1056"/>
      <c r="O199" s="1056"/>
      <c r="P199" s="1056"/>
      <c r="Q199" s="1056"/>
      <c r="R199" s="1056"/>
      <c r="S199" s="1056"/>
      <c r="T199" s="1056"/>
      <c r="U199" s="1056"/>
      <c r="V199" s="1056"/>
      <c r="W199" s="1056"/>
      <c r="X199" s="1056"/>
      <c r="Y199" s="1056"/>
      <c r="Z199" s="1056"/>
      <c r="AA199" s="1056"/>
      <c r="AB199" s="1056"/>
      <c r="AC199" s="1056"/>
      <c r="AD199" s="1056"/>
      <c r="AE199" s="1056"/>
      <c r="AF199" s="1056"/>
      <c r="AG199" s="1056"/>
      <c r="AH199" s="1056"/>
      <c r="AI199" s="1056"/>
      <c r="AJ199" s="1056"/>
      <c r="AK199" s="1056"/>
      <c r="AL199" s="1056"/>
      <c r="AM199" s="1056"/>
      <c r="AN199" s="1056"/>
      <c r="AO199" s="1056"/>
      <c r="AP199" s="1056"/>
      <c r="AQ199" s="1056"/>
      <c r="AR199" s="1057"/>
      <c r="AS199" s="1090">
        <v>40</v>
      </c>
      <c r="AT199" s="1091"/>
      <c r="AU199" s="1091"/>
      <c r="AV199" s="1091"/>
      <c r="AW199" s="1091"/>
      <c r="AX199" s="1091"/>
      <c r="AY199" s="1091"/>
      <c r="AZ199" s="1091"/>
      <c r="BA199" s="1091"/>
      <c r="BB199" s="1092"/>
      <c r="BC199" s="1093">
        <v>60</v>
      </c>
      <c r="BD199" s="1094"/>
      <c r="BE199" s="1094"/>
      <c r="BF199" s="1094"/>
      <c r="BG199" s="1094"/>
      <c r="BH199" s="1094"/>
      <c r="BI199" s="1094"/>
      <c r="BJ199" s="1094"/>
      <c r="BK199" s="1094"/>
      <c r="BL199" s="1094"/>
      <c r="BM199" s="1095"/>
      <c r="BN199" s="211">
        <f t="shared" si="10"/>
        <v>2400</v>
      </c>
    </row>
    <row r="200" spans="1:66" s="60" customFormat="1" ht="15.75" customHeight="1">
      <c r="A200" s="1107"/>
      <c r="B200" s="1108"/>
      <c r="C200" s="1108"/>
      <c r="D200" s="1109"/>
      <c r="E200" s="1110" t="s">
        <v>486</v>
      </c>
      <c r="F200" s="572"/>
      <c r="G200" s="572"/>
      <c r="H200" s="572"/>
      <c r="I200" s="572"/>
      <c r="J200" s="572"/>
      <c r="K200" s="572"/>
      <c r="L200" s="572"/>
      <c r="M200" s="572"/>
      <c r="N200" s="572"/>
      <c r="O200" s="572"/>
      <c r="P200" s="572"/>
      <c r="Q200" s="572"/>
      <c r="R200" s="572"/>
      <c r="S200" s="572"/>
      <c r="T200" s="572"/>
      <c r="U200" s="572"/>
      <c r="V200" s="572"/>
      <c r="W200" s="572"/>
      <c r="X200" s="572"/>
      <c r="Y200" s="572"/>
      <c r="Z200" s="572"/>
      <c r="AA200" s="572"/>
      <c r="AB200" s="572"/>
      <c r="AC200" s="572"/>
      <c r="AD200" s="572"/>
      <c r="AE200" s="572"/>
      <c r="AF200" s="572"/>
      <c r="AG200" s="572"/>
      <c r="AH200" s="572"/>
      <c r="AI200" s="572"/>
      <c r="AJ200" s="572"/>
      <c r="AK200" s="572"/>
      <c r="AL200" s="572"/>
      <c r="AM200" s="572"/>
      <c r="AN200" s="572"/>
      <c r="AO200" s="572"/>
      <c r="AP200" s="572"/>
      <c r="AQ200" s="572"/>
      <c r="AR200" s="1111"/>
      <c r="AS200" s="1107"/>
      <c r="AT200" s="1108"/>
      <c r="AU200" s="1108"/>
      <c r="AV200" s="1108"/>
      <c r="AW200" s="1108"/>
      <c r="AX200" s="1108"/>
      <c r="AY200" s="1108"/>
      <c r="AZ200" s="1108"/>
      <c r="BA200" s="1108"/>
      <c r="BB200" s="1109"/>
      <c r="BC200" s="1112"/>
      <c r="BD200" s="1113"/>
      <c r="BE200" s="1113"/>
      <c r="BF200" s="1113"/>
      <c r="BG200" s="1113"/>
      <c r="BH200" s="1113"/>
      <c r="BI200" s="1113"/>
      <c r="BJ200" s="1113"/>
      <c r="BK200" s="1113"/>
      <c r="BL200" s="1113"/>
      <c r="BM200" s="1114"/>
      <c r="BN200" s="156">
        <f>SUM(BN201:BN203)</f>
        <v>12700</v>
      </c>
    </row>
    <row r="201" spans="1:66" s="60" customFormat="1" ht="27.75" customHeight="1">
      <c r="A201" s="592">
        <v>45</v>
      </c>
      <c r="B201" s="593"/>
      <c r="C201" s="593"/>
      <c r="D201" s="594"/>
      <c r="E201" s="790" t="s">
        <v>908</v>
      </c>
      <c r="F201" s="791"/>
      <c r="G201" s="791"/>
      <c r="H201" s="791"/>
      <c r="I201" s="791"/>
      <c r="J201" s="791"/>
      <c r="K201" s="791"/>
      <c r="L201" s="791"/>
      <c r="M201" s="791"/>
      <c r="N201" s="791"/>
      <c r="O201" s="791"/>
      <c r="P201" s="791"/>
      <c r="Q201" s="791"/>
      <c r="R201" s="791"/>
      <c r="S201" s="791"/>
      <c r="T201" s="791"/>
      <c r="U201" s="791"/>
      <c r="V201" s="791"/>
      <c r="W201" s="791"/>
      <c r="X201" s="791"/>
      <c r="Y201" s="791"/>
      <c r="Z201" s="791"/>
      <c r="AA201" s="791"/>
      <c r="AB201" s="791"/>
      <c r="AC201" s="791"/>
      <c r="AD201" s="791"/>
      <c r="AE201" s="791"/>
      <c r="AF201" s="791"/>
      <c r="AG201" s="791"/>
      <c r="AH201" s="791"/>
      <c r="AI201" s="791"/>
      <c r="AJ201" s="791"/>
      <c r="AK201" s="791"/>
      <c r="AL201" s="791"/>
      <c r="AM201" s="791"/>
      <c r="AN201" s="791"/>
      <c r="AO201" s="791"/>
      <c r="AP201" s="791"/>
      <c r="AQ201" s="791"/>
      <c r="AR201" s="792"/>
      <c r="AS201" s="887">
        <v>20</v>
      </c>
      <c r="AT201" s="888"/>
      <c r="AU201" s="888"/>
      <c r="AV201" s="888"/>
      <c r="AW201" s="888"/>
      <c r="AX201" s="888"/>
      <c r="AY201" s="888"/>
      <c r="AZ201" s="888"/>
      <c r="BA201" s="888"/>
      <c r="BB201" s="889"/>
      <c r="BC201" s="1046">
        <v>115</v>
      </c>
      <c r="BD201" s="1047"/>
      <c r="BE201" s="1047"/>
      <c r="BF201" s="1047"/>
      <c r="BG201" s="1047"/>
      <c r="BH201" s="1047"/>
      <c r="BI201" s="1047"/>
      <c r="BJ201" s="1047"/>
      <c r="BK201" s="1047"/>
      <c r="BL201" s="1047"/>
      <c r="BM201" s="1048"/>
      <c r="BN201" s="203">
        <f>AS201*BC201</f>
        <v>2300</v>
      </c>
    </row>
    <row r="202" spans="1:66" s="60" customFormat="1" ht="27.75" customHeight="1">
      <c r="A202" s="699">
        <v>46</v>
      </c>
      <c r="B202" s="700"/>
      <c r="C202" s="700"/>
      <c r="D202" s="701"/>
      <c r="E202" s="755" t="s">
        <v>487</v>
      </c>
      <c r="F202" s="756"/>
      <c r="G202" s="756"/>
      <c r="H202" s="756"/>
      <c r="I202" s="756"/>
      <c r="J202" s="756"/>
      <c r="K202" s="756"/>
      <c r="L202" s="756"/>
      <c r="M202" s="756"/>
      <c r="N202" s="756"/>
      <c r="O202" s="756"/>
      <c r="P202" s="756"/>
      <c r="Q202" s="756"/>
      <c r="R202" s="756"/>
      <c r="S202" s="756"/>
      <c r="T202" s="756"/>
      <c r="U202" s="756"/>
      <c r="V202" s="756"/>
      <c r="W202" s="756"/>
      <c r="X202" s="756"/>
      <c r="Y202" s="756"/>
      <c r="Z202" s="756"/>
      <c r="AA202" s="756"/>
      <c r="AB202" s="756"/>
      <c r="AC202" s="756"/>
      <c r="AD202" s="756"/>
      <c r="AE202" s="756"/>
      <c r="AF202" s="756"/>
      <c r="AG202" s="756"/>
      <c r="AH202" s="756"/>
      <c r="AI202" s="756"/>
      <c r="AJ202" s="756"/>
      <c r="AK202" s="756"/>
      <c r="AL202" s="756"/>
      <c r="AM202" s="756"/>
      <c r="AN202" s="756"/>
      <c r="AO202" s="756"/>
      <c r="AP202" s="756"/>
      <c r="AQ202" s="756"/>
      <c r="AR202" s="757"/>
      <c r="AS202" s="761">
        <v>20</v>
      </c>
      <c r="AT202" s="762"/>
      <c r="AU202" s="762"/>
      <c r="AV202" s="762"/>
      <c r="AW202" s="762"/>
      <c r="AX202" s="762"/>
      <c r="AY202" s="762"/>
      <c r="AZ202" s="762"/>
      <c r="BA202" s="762"/>
      <c r="BB202" s="763"/>
      <c r="BC202" s="1037">
        <v>260</v>
      </c>
      <c r="BD202" s="1038"/>
      <c r="BE202" s="1038"/>
      <c r="BF202" s="1038"/>
      <c r="BG202" s="1038"/>
      <c r="BH202" s="1038"/>
      <c r="BI202" s="1038"/>
      <c r="BJ202" s="1038"/>
      <c r="BK202" s="1038"/>
      <c r="BL202" s="1038"/>
      <c r="BM202" s="1039"/>
      <c r="BN202" s="202">
        <f>AS202*BC202</f>
        <v>5200</v>
      </c>
    </row>
    <row r="203" spans="1:66" s="60" customFormat="1" ht="15.75" customHeight="1">
      <c r="A203" s="699">
        <v>47</v>
      </c>
      <c r="B203" s="700"/>
      <c r="C203" s="700"/>
      <c r="D203" s="701"/>
      <c r="E203" s="755" t="s">
        <v>488</v>
      </c>
      <c r="F203" s="756"/>
      <c r="G203" s="756"/>
      <c r="H203" s="756"/>
      <c r="I203" s="756"/>
      <c r="J203" s="756"/>
      <c r="K203" s="756"/>
      <c r="L203" s="756"/>
      <c r="M203" s="756"/>
      <c r="N203" s="756"/>
      <c r="O203" s="756"/>
      <c r="P203" s="756"/>
      <c r="Q203" s="756"/>
      <c r="R203" s="756"/>
      <c r="S203" s="756"/>
      <c r="T203" s="756"/>
      <c r="U203" s="756"/>
      <c r="V203" s="756"/>
      <c r="W203" s="756"/>
      <c r="X203" s="756"/>
      <c r="Y203" s="756"/>
      <c r="Z203" s="756"/>
      <c r="AA203" s="756"/>
      <c r="AB203" s="756"/>
      <c r="AC203" s="756"/>
      <c r="AD203" s="756"/>
      <c r="AE203" s="756"/>
      <c r="AF203" s="756"/>
      <c r="AG203" s="756"/>
      <c r="AH203" s="756"/>
      <c r="AI203" s="756"/>
      <c r="AJ203" s="756"/>
      <c r="AK203" s="756"/>
      <c r="AL203" s="756"/>
      <c r="AM203" s="756"/>
      <c r="AN203" s="756"/>
      <c r="AO203" s="756"/>
      <c r="AP203" s="756"/>
      <c r="AQ203" s="756"/>
      <c r="AR203" s="757"/>
      <c r="AS203" s="761">
        <v>20</v>
      </c>
      <c r="AT203" s="762"/>
      <c r="AU203" s="762"/>
      <c r="AV203" s="762"/>
      <c r="AW203" s="762"/>
      <c r="AX203" s="762"/>
      <c r="AY203" s="762"/>
      <c r="AZ203" s="762"/>
      <c r="BA203" s="762"/>
      <c r="BB203" s="763"/>
      <c r="BC203" s="1037">
        <v>260</v>
      </c>
      <c r="BD203" s="1038"/>
      <c r="BE203" s="1038"/>
      <c r="BF203" s="1038"/>
      <c r="BG203" s="1038"/>
      <c r="BH203" s="1038"/>
      <c r="BI203" s="1038"/>
      <c r="BJ203" s="1038"/>
      <c r="BK203" s="1038"/>
      <c r="BL203" s="1038"/>
      <c r="BM203" s="1039"/>
      <c r="BN203" s="202">
        <f>AS203*BC203</f>
        <v>5200</v>
      </c>
    </row>
    <row r="204" spans="1:66" s="60" customFormat="1" ht="15.75" customHeight="1">
      <c r="A204" s="606"/>
      <c r="B204" s="545"/>
      <c r="C204" s="545"/>
      <c r="D204" s="607"/>
      <c r="E204" s="601" t="s">
        <v>385</v>
      </c>
      <c r="F204" s="562"/>
      <c r="G204" s="562"/>
      <c r="H204" s="562"/>
      <c r="I204" s="562"/>
      <c r="J204" s="562"/>
      <c r="K204" s="562"/>
      <c r="L204" s="562"/>
      <c r="M204" s="562"/>
      <c r="N204" s="562"/>
      <c r="O204" s="562"/>
      <c r="P204" s="562"/>
      <c r="Q204" s="562"/>
      <c r="R204" s="562"/>
      <c r="S204" s="562"/>
      <c r="T204" s="562"/>
      <c r="U204" s="562"/>
      <c r="V204" s="562"/>
      <c r="W204" s="562"/>
      <c r="X204" s="562"/>
      <c r="Y204" s="562"/>
      <c r="Z204" s="562"/>
      <c r="AA204" s="562"/>
      <c r="AB204" s="562"/>
      <c r="AC204" s="562"/>
      <c r="AD204" s="562"/>
      <c r="AE204" s="562"/>
      <c r="AF204" s="562"/>
      <c r="AG204" s="562"/>
      <c r="AH204" s="562"/>
      <c r="AI204" s="562"/>
      <c r="AJ204" s="562"/>
      <c r="AK204" s="562"/>
      <c r="AL204" s="562"/>
      <c r="AM204" s="562"/>
      <c r="AN204" s="562"/>
      <c r="AO204" s="562"/>
      <c r="AP204" s="562"/>
      <c r="AQ204" s="562"/>
      <c r="AR204" s="602"/>
      <c r="AS204" s="606"/>
      <c r="AT204" s="545"/>
      <c r="AU204" s="545"/>
      <c r="AV204" s="545"/>
      <c r="AW204" s="545"/>
      <c r="AX204" s="545"/>
      <c r="AY204" s="545"/>
      <c r="AZ204" s="545"/>
      <c r="BA204" s="545"/>
      <c r="BB204" s="607"/>
      <c r="BC204" s="817"/>
      <c r="BD204" s="896"/>
      <c r="BE204" s="896"/>
      <c r="BF204" s="896"/>
      <c r="BG204" s="896"/>
      <c r="BH204" s="896"/>
      <c r="BI204" s="896"/>
      <c r="BJ204" s="896"/>
      <c r="BK204" s="896"/>
      <c r="BL204" s="896"/>
      <c r="BM204" s="818"/>
      <c r="BN204" s="105">
        <f>SUM(BN205)</f>
        <v>6000</v>
      </c>
    </row>
    <row r="205" spans="1:66" s="60" customFormat="1" ht="15.75" customHeight="1" hidden="1">
      <c r="A205" s="592">
        <v>48</v>
      </c>
      <c r="B205" s="593"/>
      <c r="C205" s="593"/>
      <c r="D205" s="594"/>
      <c r="E205" s="790" t="s">
        <v>489</v>
      </c>
      <c r="F205" s="791"/>
      <c r="G205" s="791"/>
      <c r="H205" s="791"/>
      <c r="I205" s="791"/>
      <c r="J205" s="791"/>
      <c r="K205" s="791"/>
      <c r="L205" s="791"/>
      <c r="M205" s="791"/>
      <c r="N205" s="791"/>
      <c r="O205" s="791"/>
      <c r="P205" s="791"/>
      <c r="Q205" s="791"/>
      <c r="R205" s="791"/>
      <c r="S205" s="791"/>
      <c r="T205" s="791"/>
      <c r="U205" s="791"/>
      <c r="V205" s="791"/>
      <c r="W205" s="791"/>
      <c r="X205" s="791"/>
      <c r="Y205" s="791"/>
      <c r="Z205" s="791"/>
      <c r="AA205" s="791"/>
      <c r="AB205" s="791"/>
      <c r="AC205" s="791"/>
      <c r="AD205" s="791"/>
      <c r="AE205" s="791"/>
      <c r="AF205" s="791"/>
      <c r="AG205" s="791"/>
      <c r="AH205" s="791"/>
      <c r="AI205" s="791"/>
      <c r="AJ205" s="791"/>
      <c r="AK205" s="791"/>
      <c r="AL205" s="791"/>
      <c r="AM205" s="791"/>
      <c r="AN205" s="791"/>
      <c r="AO205" s="791"/>
      <c r="AP205" s="791"/>
      <c r="AQ205" s="791"/>
      <c r="AR205" s="792"/>
      <c r="AS205" s="887">
        <v>50</v>
      </c>
      <c r="AT205" s="888"/>
      <c r="AU205" s="888"/>
      <c r="AV205" s="888"/>
      <c r="AW205" s="888"/>
      <c r="AX205" s="888"/>
      <c r="AY205" s="888"/>
      <c r="AZ205" s="888"/>
      <c r="BA205" s="888"/>
      <c r="BB205" s="889"/>
      <c r="BC205" s="1046">
        <v>120</v>
      </c>
      <c r="BD205" s="1047"/>
      <c r="BE205" s="1047"/>
      <c r="BF205" s="1047"/>
      <c r="BG205" s="1047"/>
      <c r="BH205" s="1047"/>
      <c r="BI205" s="1047"/>
      <c r="BJ205" s="1047"/>
      <c r="BK205" s="1047"/>
      <c r="BL205" s="1047"/>
      <c r="BM205" s="1048"/>
      <c r="BN205" s="203">
        <f aca="true" t="shared" si="11" ref="BN205:BN210">AS205*BC205</f>
        <v>6000</v>
      </c>
    </row>
    <row r="206" spans="1:66" s="60" customFormat="1" ht="15.75" customHeight="1" hidden="1">
      <c r="A206" s="592"/>
      <c r="B206" s="593"/>
      <c r="C206" s="593"/>
      <c r="D206" s="594"/>
      <c r="E206" s="595"/>
      <c r="F206" s="596"/>
      <c r="G206" s="596"/>
      <c r="H206" s="596"/>
      <c r="I206" s="596"/>
      <c r="J206" s="596"/>
      <c r="K206" s="596"/>
      <c r="L206" s="596"/>
      <c r="M206" s="596"/>
      <c r="N206" s="596"/>
      <c r="O206" s="596"/>
      <c r="P206" s="596"/>
      <c r="Q206" s="596"/>
      <c r="R206" s="596"/>
      <c r="S206" s="596"/>
      <c r="T206" s="596"/>
      <c r="U206" s="596"/>
      <c r="V206" s="596"/>
      <c r="W206" s="596"/>
      <c r="X206" s="596"/>
      <c r="Y206" s="596"/>
      <c r="Z206" s="596"/>
      <c r="AA206" s="596"/>
      <c r="AB206" s="596"/>
      <c r="AC206" s="596"/>
      <c r="AD206" s="596"/>
      <c r="AE206" s="596"/>
      <c r="AF206" s="596"/>
      <c r="AG206" s="596"/>
      <c r="AH206" s="596"/>
      <c r="AI206" s="596"/>
      <c r="AJ206" s="596"/>
      <c r="AK206" s="596"/>
      <c r="AL206" s="596"/>
      <c r="AM206" s="596"/>
      <c r="AN206" s="596"/>
      <c r="AO206" s="596"/>
      <c r="AP206" s="596"/>
      <c r="AQ206" s="596"/>
      <c r="AR206" s="597"/>
      <c r="AS206" s="592"/>
      <c r="AT206" s="593"/>
      <c r="AU206" s="593"/>
      <c r="AV206" s="593"/>
      <c r="AW206" s="593"/>
      <c r="AX206" s="593"/>
      <c r="AY206" s="593"/>
      <c r="AZ206" s="593"/>
      <c r="BA206" s="593"/>
      <c r="BB206" s="594"/>
      <c r="BC206" s="815"/>
      <c r="BD206" s="927"/>
      <c r="BE206" s="927"/>
      <c r="BF206" s="927"/>
      <c r="BG206" s="927"/>
      <c r="BH206" s="927"/>
      <c r="BI206" s="927"/>
      <c r="BJ206" s="927"/>
      <c r="BK206" s="927"/>
      <c r="BL206" s="927"/>
      <c r="BM206" s="816"/>
      <c r="BN206" s="120">
        <f t="shared" si="11"/>
        <v>0</v>
      </c>
    </row>
    <row r="207" spans="1:66" s="60" customFormat="1" ht="15.75" customHeight="1" hidden="1">
      <c r="A207" s="592"/>
      <c r="B207" s="593"/>
      <c r="C207" s="593"/>
      <c r="D207" s="594"/>
      <c r="E207" s="595"/>
      <c r="F207" s="596"/>
      <c r="G207" s="596"/>
      <c r="H207" s="596"/>
      <c r="I207" s="596"/>
      <c r="J207" s="596"/>
      <c r="K207" s="596"/>
      <c r="L207" s="596"/>
      <c r="M207" s="596"/>
      <c r="N207" s="596"/>
      <c r="O207" s="596"/>
      <c r="P207" s="596"/>
      <c r="Q207" s="596"/>
      <c r="R207" s="596"/>
      <c r="S207" s="596"/>
      <c r="T207" s="596"/>
      <c r="U207" s="596"/>
      <c r="V207" s="596"/>
      <c r="W207" s="596"/>
      <c r="X207" s="596"/>
      <c r="Y207" s="596"/>
      <c r="Z207" s="596"/>
      <c r="AA207" s="596"/>
      <c r="AB207" s="596"/>
      <c r="AC207" s="596"/>
      <c r="AD207" s="596"/>
      <c r="AE207" s="596"/>
      <c r="AF207" s="596"/>
      <c r="AG207" s="596"/>
      <c r="AH207" s="596"/>
      <c r="AI207" s="596"/>
      <c r="AJ207" s="596"/>
      <c r="AK207" s="596"/>
      <c r="AL207" s="596"/>
      <c r="AM207" s="596"/>
      <c r="AN207" s="596"/>
      <c r="AO207" s="596"/>
      <c r="AP207" s="596"/>
      <c r="AQ207" s="596"/>
      <c r="AR207" s="597"/>
      <c r="AS207" s="592"/>
      <c r="AT207" s="593"/>
      <c r="AU207" s="593"/>
      <c r="AV207" s="593"/>
      <c r="AW207" s="593"/>
      <c r="AX207" s="593"/>
      <c r="AY207" s="593"/>
      <c r="AZ207" s="593"/>
      <c r="BA207" s="593"/>
      <c r="BB207" s="594"/>
      <c r="BC207" s="815"/>
      <c r="BD207" s="927"/>
      <c r="BE207" s="927"/>
      <c r="BF207" s="927"/>
      <c r="BG207" s="927"/>
      <c r="BH207" s="927"/>
      <c r="BI207" s="927"/>
      <c r="BJ207" s="927"/>
      <c r="BK207" s="927"/>
      <c r="BL207" s="927"/>
      <c r="BM207" s="816"/>
      <c r="BN207" s="120">
        <f t="shared" si="11"/>
        <v>0</v>
      </c>
    </row>
    <row r="208" spans="1:66" s="60" customFormat="1" ht="15.75" customHeight="1" hidden="1">
      <c r="A208" s="592"/>
      <c r="B208" s="593"/>
      <c r="C208" s="593"/>
      <c r="D208" s="594"/>
      <c r="E208" s="595"/>
      <c r="F208" s="596"/>
      <c r="G208" s="596"/>
      <c r="H208" s="596"/>
      <c r="I208" s="596"/>
      <c r="J208" s="596"/>
      <c r="K208" s="596"/>
      <c r="L208" s="596"/>
      <c r="M208" s="596"/>
      <c r="N208" s="596"/>
      <c r="O208" s="596"/>
      <c r="P208" s="596"/>
      <c r="Q208" s="596"/>
      <c r="R208" s="596"/>
      <c r="S208" s="596"/>
      <c r="T208" s="596"/>
      <c r="U208" s="596"/>
      <c r="V208" s="596"/>
      <c r="W208" s="596"/>
      <c r="X208" s="596"/>
      <c r="Y208" s="596"/>
      <c r="Z208" s="596"/>
      <c r="AA208" s="596"/>
      <c r="AB208" s="596"/>
      <c r="AC208" s="596"/>
      <c r="AD208" s="596"/>
      <c r="AE208" s="596"/>
      <c r="AF208" s="596"/>
      <c r="AG208" s="596"/>
      <c r="AH208" s="596"/>
      <c r="AI208" s="596"/>
      <c r="AJ208" s="596"/>
      <c r="AK208" s="596"/>
      <c r="AL208" s="596"/>
      <c r="AM208" s="596"/>
      <c r="AN208" s="596"/>
      <c r="AO208" s="596"/>
      <c r="AP208" s="596"/>
      <c r="AQ208" s="596"/>
      <c r="AR208" s="597"/>
      <c r="AS208" s="592"/>
      <c r="AT208" s="593"/>
      <c r="AU208" s="593"/>
      <c r="AV208" s="593"/>
      <c r="AW208" s="593"/>
      <c r="AX208" s="593"/>
      <c r="AY208" s="593"/>
      <c r="AZ208" s="593"/>
      <c r="BA208" s="593"/>
      <c r="BB208" s="594"/>
      <c r="BC208" s="815"/>
      <c r="BD208" s="927"/>
      <c r="BE208" s="927"/>
      <c r="BF208" s="927"/>
      <c r="BG208" s="927"/>
      <c r="BH208" s="927"/>
      <c r="BI208" s="927"/>
      <c r="BJ208" s="927"/>
      <c r="BK208" s="927"/>
      <c r="BL208" s="927"/>
      <c r="BM208" s="816"/>
      <c r="BN208" s="120">
        <f t="shared" si="11"/>
        <v>0</v>
      </c>
    </row>
    <row r="209" spans="1:66" s="60" customFormat="1" ht="15.75" customHeight="1" hidden="1">
      <c r="A209" s="592"/>
      <c r="B209" s="593"/>
      <c r="C209" s="593"/>
      <c r="D209" s="594"/>
      <c r="E209" s="595"/>
      <c r="F209" s="596"/>
      <c r="G209" s="596"/>
      <c r="H209" s="596"/>
      <c r="I209" s="596"/>
      <c r="J209" s="596"/>
      <c r="K209" s="596"/>
      <c r="L209" s="596"/>
      <c r="M209" s="596"/>
      <c r="N209" s="596"/>
      <c r="O209" s="596"/>
      <c r="P209" s="596"/>
      <c r="Q209" s="596"/>
      <c r="R209" s="596"/>
      <c r="S209" s="596"/>
      <c r="T209" s="596"/>
      <c r="U209" s="596"/>
      <c r="V209" s="596"/>
      <c r="W209" s="596"/>
      <c r="X209" s="596"/>
      <c r="Y209" s="596"/>
      <c r="Z209" s="596"/>
      <c r="AA209" s="596"/>
      <c r="AB209" s="596"/>
      <c r="AC209" s="596"/>
      <c r="AD209" s="596"/>
      <c r="AE209" s="596"/>
      <c r="AF209" s="596"/>
      <c r="AG209" s="596"/>
      <c r="AH209" s="596"/>
      <c r="AI209" s="596"/>
      <c r="AJ209" s="596"/>
      <c r="AK209" s="596"/>
      <c r="AL209" s="596"/>
      <c r="AM209" s="596"/>
      <c r="AN209" s="596"/>
      <c r="AO209" s="596"/>
      <c r="AP209" s="596"/>
      <c r="AQ209" s="596"/>
      <c r="AR209" s="597"/>
      <c r="AS209" s="592"/>
      <c r="AT209" s="593"/>
      <c r="AU209" s="593"/>
      <c r="AV209" s="593"/>
      <c r="AW209" s="593"/>
      <c r="AX209" s="593"/>
      <c r="AY209" s="593"/>
      <c r="AZ209" s="593"/>
      <c r="BA209" s="593"/>
      <c r="BB209" s="594"/>
      <c r="BC209" s="815"/>
      <c r="BD209" s="927"/>
      <c r="BE209" s="927"/>
      <c r="BF209" s="927"/>
      <c r="BG209" s="927"/>
      <c r="BH209" s="927"/>
      <c r="BI209" s="927"/>
      <c r="BJ209" s="927"/>
      <c r="BK209" s="927"/>
      <c r="BL209" s="927"/>
      <c r="BM209" s="816"/>
      <c r="BN209" s="120">
        <f t="shared" si="11"/>
        <v>0</v>
      </c>
    </row>
    <row r="210" spans="1:66" s="60" customFormat="1" ht="15.75" customHeight="1">
      <c r="A210" s="592"/>
      <c r="B210" s="593"/>
      <c r="C210" s="593"/>
      <c r="D210" s="594"/>
      <c r="E210" s="595"/>
      <c r="F210" s="596"/>
      <c r="G210" s="596"/>
      <c r="H210" s="596"/>
      <c r="I210" s="596"/>
      <c r="J210" s="596"/>
      <c r="K210" s="596"/>
      <c r="L210" s="596"/>
      <c r="M210" s="596"/>
      <c r="N210" s="596"/>
      <c r="O210" s="596"/>
      <c r="P210" s="596"/>
      <c r="Q210" s="596"/>
      <c r="R210" s="596"/>
      <c r="S210" s="596"/>
      <c r="T210" s="596"/>
      <c r="U210" s="596"/>
      <c r="V210" s="596"/>
      <c r="W210" s="596"/>
      <c r="X210" s="596"/>
      <c r="Y210" s="596"/>
      <c r="Z210" s="596"/>
      <c r="AA210" s="596"/>
      <c r="AB210" s="596"/>
      <c r="AC210" s="596"/>
      <c r="AD210" s="596"/>
      <c r="AE210" s="596"/>
      <c r="AF210" s="596"/>
      <c r="AG210" s="596"/>
      <c r="AH210" s="596"/>
      <c r="AI210" s="596"/>
      <c r="AJ210" s="596"/>
      <c r="AK210" s="596"/>
      <c r="AL210" s="596"/>
      <c r="AM210" s="596"/>
      <c r="AN210" s="596"/>
      <c r="AO210" s="596"/>
      <c r="AP210" s="596"/>
      <c r="AQ210" s="596"/>
      <c r="AR210" s="597"/>
      <c r="AS210" s="592"/>
      <c r="AT210" s="593"/>
      <c r="AU210" s="593"/>
      <c r="AV210" s="593"/>
      <c r="AW210" s="593"/>
      <c r="AX210" s="593"/>
      <c r="AY210" s="593"/>
      <c r="AZ210" s="593"/>
      <c r="BA210" s="593"/>
      <c r="BB210" s="594"/>
      <c r="BC210" s="815"/>
      <c r="BD210" s="927"/>
      <c r="BE210" s="927"/>
      <c r="BF210" s="927"/>
      <c r="BG210" s="927"/>
      <c r="BH210" s="927"/>
      <c r="BI210" s="927"/>
      <c r="BJ210" s="927"/>
      <c r="BK210" s="927"/>
      <c r="BL210" s="927"/>
      <c r="BM210" s="816"/>
      <c r="BN210" s="120">
        <f t="shared" si="11"/>
        <v>0</v>
      </c>
    </row>
    <row r="211" spans="1:66" s="60" customFormat="1" ht="15.75" customHeight="1">
      <c r="A211" s="606"/>
      <c r="B211" s="545"/>
      <c r="C211" s="545"/>
      <c r="D211" s="607"/>
      <c r="E211" s="603" t="s">
        <v>7</v>
      </c>
      <c r="F211" s="604"/>
      <c r="G211" s="604"/>
      <c r="H211" s="604"/>
      <c r="I211" s="604"/>
      <c r="J211" s="604"/>
      <c r="K211" s="604"/>
      <c r="L211" s="604"/>
      <c r="M211" s="604"/>
      <c r="N211" s="604"/>
      <c r="O211" s="604"/>
      <c r="P211" s="604"/>
      <c r="Q211" s="604"/>
      <c r="R211" s="604"/>
      <c r="S211" s="604"/>
      <c r="T211" s="604"/>
      <c r="U211" s="604"/>
      <c r="V211" s="604"/>
      <c r="W211" s="604"/>
      <c r="X211" s="604"/>
      <c r="Y211" s="604"/>
      <c r="Z211" s="604"/>
      <c r="AA211" s="604"/>
      <c r="AB211" s="604"/>
      <c r="AC211" s="604"/>
      <c r="AD211" s="604"/>
      <c r="AE211" s="604"/>
      <c r="AF211" s="604"/>
      <c r="AG211" s="604"/>
      <c r="AH211" s="604"/>
      <c r="AI211" s="604"/>
      <c r="AJ211" s="604"/>
      <c r="AK211" s="604"/>
      <c r="AL211" s="604"/>
      <c r="AM211" s="604"/>
      <c r="AN211" s="604"/>
      <c r="AO211" s="604"/>
      <c r="AP211" s="604"/>
      <c r="AQ211" s="604"/>
      <c r="AR211" s="605"/>
      <c r="AS211" s="606">
        <f>SUM(AS209:BB210)</f>
        <v>0</v>
      </c>
      <c r="AT211" s="545"/>
      <c r="AU211" s="545"/>
      <c r="AV211" s="545"/>
      <c r="AW211" s="545"/>
      <c r="AX211" s="545"/>
      <c r="AY211" s="545"/>
      <c r="AZ211" s="545"/>
      <c r="BA211" s="545"/>
      <c r="BB211" s="607"/>
      <c r="BC211" s="817">
        <f>SUM(BC209:BL210)</f>
        <v>0</v>
      </c>
      <c r="BD211" s="896"/>
      <c r="BE211" s="896"/>
      <c r="BF211" s="896"/>
      <c r="BG211" s="896"/>
      <c r="BH211" s="896"/>
      <c r="BI211" s="896"/>
      <c r="BJ211" s="896"/>
      <c r="BK211" s="896"/>
      <c r="BL211" s="896"/>
      <c r="BM211" s="818"/>
      <c r="BN211" s="105">
        <f>BN153+BN161+BN171+BN176+BN200+BN204</f>
        <v>205572</v>
      </c>
    </row>
    <row r="212" spans="1:66" s="60" customFormat="1" ht="15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</row>
    <row r="213" spans="1:66" s="60" customFormat="1" ht="15.75" customHeight="1">
      <c r="A213" s="608" t="s">
        <v>550</v>
      </c>
      <c r="B213" s="608"/>
      <c r="C213" s="608"/>
      <c r="D213" s="608"/>
      <c r="E213" s="608"/>
      <c r="F213" s="608"/>
      <c r="G213" s="608"/>
      <c r="H213" s="608"/>
      <c r="I213" s="608"/>
      <c r="J213" s="608"/>
      <c r="K213" s="608"/>
      <c r="L213" s="608"/>
      <c r="M213" s="608"/>
      <c r="N213" s="608"/>
      <c r="O213" s="608"/>
      <c r="P213" s="608"/>
      <c r="Q213" s="608"/>
      <c r="R213" s="608"/>
      <c r="S213" s="608"/>
      <c r="T213" s="608"/>
      <c r="U213" s="608"/>
      <c r="V213" s="608"/>
      <c r="W213" s="608"/>
      <c r="X213" s="608"/>
      <c r="Y213" s="608"/>
      <c r="Z213" s="608"/>
      <c r="AA213" s="608"/>
      <c r="AB213" s="608"/>
      <c r="AC213" s="608"/>
      <c r="AD213" s="608"/>
      <c r="AE213" s="608"/>
      <c r="AF213" s="608"/>
      <c r="AG213" s="608"/>
      <c r="AH213" s="608"/>
      <c r="AI213" s="608"/>
      <c r="AJ213" s="608"/>
      <c r="AK213" s="608"/>
      <c r="AL213" s="608"/>
      <c r="AM213" s="608"/>
      <c r="AN213" s="608"/>
      <c r="AO213" s="608"/>
      <c r="AP213" s="608"/>
      <c r="AQ213" s="608"/>
      <c r="AR213" s="608"/>
      <c r="AS213" s="55"/>
      <c r="AT213" s="55"/>
      <c r="AU213" s="55"/>
      <c r="AV213" s="55"/>
      <c r="AW213" s="55"/>
      <c r="AX213" s="570">
        <f>BN120+BN132</f>
        <v>2433541.6</v>
      </c>
      <c r="AY213" s="570"/>
      <c r="AZ213" s="570"/>
      <c r="BA213" s="570"/>
      <c r="BB213" s="570"/>
      <c r="BC213" s="570"/>
      <c r="BD213" s="570"/>
      <c r="BE213" s="570"/>
      <c r="BF213" s="570"/>
      <c r="BG213" s="570"/>
      <c r="BH213" s="570"/>
      <c r="BI213" s="570"/>
      <c r="BJ213" s="570"/>
      <c r="BK213" s="570"/>
      <c r="BL213" s="570"/>
      <c r="BM213" s="570"/>
      <c r="BN213" s="55" t="s">
        <v>11</v>
      </c>
    </row>
    <row r="214" spans="1:66" s="60" customFormat="1" ht="15.75" customHeight="1">
      <c r="A214" s="608" t="s">
        <v>569</v>
      </c>
      <c r="B214" s="608"/>
      <c r="C214" s="608"/>
      <c r="D214" s="608"/>
      <c r="E214" s="608"/>
      <c r="F214" s="608"/>
      <c r="G214" s="608"/>
      <c r="H214" s="608"/>
      <c r="I214" s="608"/>
      <c r="J214" s="608"/>
      <c r="K214" s="608"/>
      <c r="L214" s="608"/>
      <c r="M214" s="608"/>
      <c r="N214" s="608"/>
      <c r="O214" s="608"/>
      <c r="P214" s="608"/>
      <c r="Q214" s="608"/>
      <c r="R214" s="608"/>
      <c r="S214" s="608"/>
      <c r="T214" s="608"/>
      <c r="U214" s="608"/>
      <c r="V214" s="608"/>
      <c r="W214" s="608"/>
      <c r="X214" s="608"/>
      <c r="Y214" s="608"/>
      <c r="Z214" s="608"/>
      <c r="AA214" s="608"/>
      <c r="AB214" s="608"/>
      <c r="AC214" s="608"/>
      <c r="AD214" s="608"/>
      <c r="AE214" s="608"/>
      <c r="AF214" s="608"/>
      <c r="AG214" s="608"/>
      <c r="AH214" s="608"/>
      <c r="AI214" s="608"/>
      <c r="AJ214" s="608"/>
      <c r="AK214" s="608"/>
      <c r="AL214" s="608"/>
      <c r="AM214" s="608"/>
      <c r="AN214" s="608"/>
      <c r="AO214" s="608"/>
      <c r="AP214" s="608"/>
      <c r="AQ214" s="608"/>
      <c r="AR214" s="608"/>
      <c r="AS214" s="55"/>
      <c r="AT214" s="55"/>
      <c r="AU214" s="55"/>
      <c r="AV214" s="55"/>
      <c r="AW214" s="55"/>
      <c r="AX214" s="570">
        <f>BN211</f>
        <v>205572</v>
      </c>
      <c r="AY214" s="570"/>
      <c r="AZ214" s="570"/>
      <c r="BA214" s="570"/>
      <c r="BB214" s="570"/>
      <c r="BC214" s="570"/>
      <c r="BD214" s="570"/>
      <c r="BE214" s="570"/>
      <c r="BF214" s="570"/>
      <c r="BG214" s="570"/>
      <c r="BH214" s="570"/>
      <c r="BI214" s="570"/>
      <c r="BJ214" s="570"/>
      <c r="BK214" s="570"/>
      <c r="BL214" s="570"/>
      <c r="BM214" s="570"/>
      <c r="BN214" s="55" t="s">
        <v>11</v>
      </c>
    </row>
    <row r="215" spans="1:66" ht="15.75">
      <c r="A215" s="608" t="s">
        <v>570</v>
      </c>
      <c r="B215" s="608"/>
      <c r="C215" s="608"/>
      <c r="D215" s="608"/>
      <c r="E215" s="608"/>
      <c r="F215" s="608"/>
      <c r="G215" s="608"/>
      <c r="H215" s="608"/>
      <c r="I215" s="608"/>
      <c r="J215" s="608"/>
      <c r="K215" s="608"/>
      <c r="L215" s="608"/>
      <c r="M215" s="608"/>
      <c r="N215" s="608"/>
      <c r="O215" s="608"/>
      <c r="P215" s="608"/>
      <c r="Q215" s="608"/>
      <c r="R215" s="608"/>
      <c r="S215" s="608"/>
      <c r="T215" s="608"/>
      <c r="U215" s="608"/>
      <c r="V215" s="608"/>
      <c r="W215" s="608"/>
      <c r="X215" s="608"/>
      <c r="Y215" s="608"/>
      <c r="Z215" s="608"/>
      <c r="AA215" s="608"/>
      <c r="AB215" s="608"/>
      <c r="AC215" s="608"/>
      <c r="AD215" s="608"/>
      <c r="AE215" s="608"/>
      <c r="AF215" s="608"/>
      <c r="AG215" s="608"/>
      <c r="AH215" s="608"/>
      <c r="AI215" s="608"/>
      <c r="AJ215" s="608"/>
      <c r="AK215" s="608"/>
      <c r="AL215" s="608"/>
      <c r="AM215" s="608"/>
      <c r="AN215" s="608"/>
      <c r="AO215" s="608"/>
      <c r="AP215" s="608"/>
      <c r="AQ215" s="608"/>
      <c r="AR215" s="608"/>
      <c r="AS215" s="55"/>
      <c r="AT215" s="55"/>
      <c r="AU215" s="55"/>
      <c r="AV215" s="55"/>
      <c r="AW215" s="55"/>
      <c r="AX215" s="570">
        <f>BN142</f>
        <v>16428</v>
      </c>
      <c r="AY215" s="570"/>
      <c r="AZ215" s="570"/>
      <c r="BA215" s="570"/>
      <c r="BB215" s="570"/>
      <c r="BC215" s="570"/>
      <c r="BD215" s="570"/>
      <c r="BE215" s="570"/>
      <c r="BF215" s="570"/>
      <c r="BG215" s="570"/>
      <c r="BH215" s="570"/>
      <c r="BI215" s="570"/>
      <c r="BJ215" s="570"/>
      <c r="BK215" s="570"/>
      <c r="BL215" s="570"/>
      <c r="BM215" s="570"/>
      <c r="BN215" s="55" t="s">
        <v>11</v>
      </c>
    </row>
    <row r="216" ht="32.25" customHeight="1"/>
    <row r="217" spans="1:66" ht="11.25" customHeight="1">
      <c r="A217" s="567" t="s">
        <v>534</v>
      </c>
      <c r="B217" s="567"/>
      <c r="C217" s="567"/>
      <c r="D217" s="567"/>
      <c r="E217" s="567"/>
      <c r="F217" s="567"/>
      <c r="G217" s="567"/>
      <c r="H217" s="567"/>
      <c r="I217" s="567"/>
      <c r="J217" s="567"/>
      <c r="K217" s="567"/>
      <c r="L217" s="567"/>
      <c r="M217" s="567"/>
      <c r="N217" s="567"/>
      <c r="O217" s="567"/>
      <c r="P217" s="567"/>
      <c r="Q217" s="567"/>
      <c r="R217" s="567"/>
      <c r="S217" s="567"/>
      <c r="T217" s="567"/>
      <c r="U217" s="567"/>
      <c r="V217" s="567"/>
      <c r="W217" s="567"/>
      <c r="X217" s="567"/>
      <c r="Y217" s="567"/>
      <c r="Z217" s="567"/>
      <c r="AA217" s="567"/>
      <c r="AB217" s="567"/>
      <c r="AC217" s="567"/>
      <c r="AD217" s="567"/>
      <c r="AE217" s="567"/>
      <c r="AF217" s="567"/>
      <c r="AG217" s="567"/>
      <c r="AH217" s="567"/>
      <c r="AI217" s="567"/>
      <c r="AJ217" s="567"/>
      <c r="AK217" s="567"/>
      <c r="AL217" s="567"/>
      <c r="AM217" s="567"/>
      <c r="AN217" s="567"/>
      <c r="AO217" s="567"/>
      <c r="AP217" s="567"/>
      <c r="AQ217" s="567"/>
      <c r="AR217" s="567"/>
      <c r="AS217" s="567"/>
      <c r="AT217" s="567"/>
      <c r="AU217" s="567"/>
      <c r="AV217" s="567"/>
      <c r="AW217" s="567"/>
      <c r="AX217" s="567"/>
      <c r="AY217" s="567"/>
      <c r="AZ217" s="567"/>
      <c r="BA217" s="567"/>
      <c r="BB217" s="567"/>
      <c r="BC217" s="567"/>
      <c r="BD217" s="567"/>
      <c r="BE217" s="567"/>
      <c r="BF217" s="567"/>
      <c r="BG217" s="567"/>
      <c r="BH217" s="567"/>
      <c r="BI217" s="567"/>
      <c r="BJ217" s="567"/>
      <c r="BK217" s="567"/>
      <c r="BL217" s="567"/>
      <c r="BM217" s="567"/>
      <c r="BN217" s="567"/>
    </row>
    <row r="218" spans="1:66" ht="40.5" customHeight="1">
      <c r="A218" s="169"/>
      <c r="B218" s="169"/>
      <c r="C218" s="169"/>
      <c r="D218" s="169"/>
      <c r="E218" s="169"/>
      <c r="F218" s="169"/>
      <c r="G218" s="169"/>
      <c r="H218" s="169"/>
      <c r="I218" s="169"/>
      <c r="J218" s="169"/>
      <c r="K218" s="169"/>
      <c r="L218" s="169"/>
      <c r="M218" s="169"/>
      <c r="N218" s="169"/>
      <c r="O218" s="169"/>
      <c r="P218" s="169"/>
      <c r="Q218" s="169"/>
      <c r="R218" s="169"/>
      <c r="S218" s="169"/>
      <c r="T218" s="169"/>
      <c r="U218" s="169"/>
      <c r="V218" s="169"/>
      <c r="W218" s="169"/>
      <c r="X218" s="169"/>
      <c r="Y218" s="169"/>
      <c r="Z218" s="169"/>
      <c r="AA218" s="169"/>
      <c r="AB218" s="169"/>
      <c r="AC218" s="169"/>
      <c r="AD218" s="169"/>
      <c r="AE218" s="169"/>
      <c r="AF218" s="169"/>
      <c r="AG218" s="169"/>
      <c r="AH218" s="169"/>
      <c r="AI218" s="169"/>
      <c r="AJ218" s="169"/>
      <c r="AK218" s="169"/>
      <c r="AL218" s="169"/>
      <c r="AM218" s="169"/>
      <c r="AN218" s="169"/>
      <c r="AO218" s="169"/>
      <c r="AP218" s="169"/>
      <c r="AQ218" s="169"/>
      <c r="AR218" s="169"/>
      <c r="AS218" s="169"/>
      <c r="AT218" s="169"/>
      <c r="AU218" s="169"/>
      <c r="AV218" s="169"/>
      <c r="AW218" s="169"/>
      <c r="AX218" s="169"/>
      <c r="AY218" s="169"/>
      <c r="AZ218" s="169"/>
      <c r="BA218" s="169"/>
      <c r="BB218" s="169"/>
      <c r="BC218" s="169"/>
      <c r="BD218" s="169"/>
      <c r="BE218" s="169"/>
      <c r="BF218" s="169"/>
      <c r="BG218" s="169"/>
      <c r="BH218" s="169"/>
      <c r="BI218" s="169"/>
      <c r="BJ218" s="169"/>
      <c r="BK218" s="169"/>
      <c r="BL218" s="169"/>
      <c r="BM218" s="169"/>
      <c r="BN218" s="169"/>
    </row>
    <row r="219" spans="1:66" ht="12.75">
      <c r="A219" s="567" t="s">
        <v>535</v>
      </c>
      <c r="B219" s="567"/>
      <c r="C219" s="567"/>
      <c r="D219" s="567"/>
      <c r="E219" s="567"/>
      <c r="F219" s="567"/>
      <c r="G219" s="567"/>
      <c r="H219" s="567"/>
      <c r="I219" s="567"/>
      <c r="J219" s="567"/>
      <c r="K219" s="567"/>
      <c r="L219" s="567"/>
      <c r="M219" s="567"/>
      <c r="N219" s="567"/>
      <c r="O219" s="567"/>
      <c r="P219" s="567"/>
      <c r="Q219" s="567"/>
      <c r="R219" s="567"/>
      <c r="S219" s="567"/>
      <c r="T219" s="567"/>
      <c r="U219" s="567"/>
      <c r="V219" s="567"/>
      <c r="W219" s="567"/>
      <c r="X219" s="567"/>
      <c r="Y219" s="567"/>
      <c r="Z219" s="567"/>
      <c r="AA219" s="567"/>
      <c r="AB219" s="567"/>
      <c r="AC219" s="567"/>
      <c r="AD219" s="567"/>
      <c r="AE219" s="567"/>
      <c r="AF219" s="567"/>
      <c r="AG219" s="567"/>
      <c r="AH219" s="567"/>
      <c r="AI219" s="567"/>
      <c r="AJ219" s="567"/>
      <c r="AK219" s="567"/>
      <c r="AL219" s="567"/>
      <c r="AM219" s="567"/>
      <c r="AN219" s="567"/>
      <c r="AO219" s="567"/>
      <c r="AP219" s="567"/>
      <c r="AQ219" s="567"/>
      <c r="AR219" s="567"/>
      <c r="AS219" s="567"/>
      <c r="AT219" s="567"/>
      <c r="AU219" s="567"/>
      <c r="AV219" s="567"/>
      <c r="AW219" s="567"/>
      <c r="AX219" s="567"/>
      <c r="AY219" s="567"/>
      <c r="AZ219" s="567"/>
      <c r="BA219" s="567"/>
      <c r="BB219" s="567"/>
      <c r="BC219" s="567"/>
      <c r="BD219" s="567"/>
      <c r="BE219" s="567"/>
      <c r="BF219" s="567"/>
      <c r="BG219" s="567"/>
      <c r="BH219" s="567"/>
      <c r="BI219" s="567"/>
      <c r="BJ219" s="567"/>
      <c r="BK219" s="567"/>
      <c r="BL219" s="567"/>
      <c r="BM219" s="567"/>
      <c r="BN219" s="567"/>
    </row>
    <row r="220" ht="12.75">
      <c r="A220" s="10" t="s">
        <v>536</v>
      </c>
    </row>
    <row r="221" ht="12.75">
      <c r="A221" s="10" t="s">
        <v>537</v>
      </c>
    </row>
    <row r="222" ht="12.75">
      <c r="A222" s="10" t="s">
        <v>538</v>
      </c>
    </row>
    <row r="223" ht="12.75">
      <c r="A223" s="10" t="s">
        <v>565</v>
      </c>
    </row>
  </sheetData>
  <sheetProtection/>
  <mergeCells count="756">
    <mergeCell ref="E113:AR113"/>
    <mergeCell ref="E117:AR117"/>
    <mergeCell ref="E115:AR115"/>
    <mergeCell ref="A83:D83"/>
    <mergeCell ref="E83:AR83"/>
    <mergeCell ref="AS83:BB83"/>
    <mergeCell ref="E85:AR85"/>
    <mergeCell ref="AS85:BB85"/>
    <mergeCell ref="A88:D88"/>
    <mergeCell ref="E88:AR88"/>
    <mergeCell ref="BC83:BM83"/>
    <mergeCell ref="A112:D112"/>
    <mergeCell ref="E112:AR112"/>
    <mergeCell ref="AS112:BB112"/>
    <mergeCell ref="BC112:BM112"/>
    <mergeCell ref="A84:D84"/>
    <mergeCell ref="E84:AR84"/>
    <mergeCell ref="AS84:BB84"/>
    <mergeCell ref="BC84:BM84"/>
    <mergeCell ref="A85:D85"/>
    <mergeCell ref="AS48:BB48"/>
    <mergeCell ref="BC48:BM48"/>
    <mergeCell ref="A80:D80"/>
    <mergeCell ref="E80:AR80"/>
    <mergeCell ref="AS80:BB80"/>
    <mergeCell ref="BC80:BM80"/>
    <mergeCell ref="A79:D79"/>
    <mergeCell ref="E79:AR79"/>
    <mergeCell ref="AS79:BB79"/>
    <mergeCell ref="BC79:BM79"/>
    <mergeCell ref="AS165:BB165"/>
    <mergeCell ref="BC165:BM165"/>
    <mergeCell ref="A66:D66"/>
    <mergeCell ref="E66:AR66"/>
    <mergeCell ref="AS66:BB66"/>
    <mergeCell ref="BC66:BM66"/>
    <mergeCell ref="A82:D82"/>
    <mergeCell ref="E82:AR82"/>
    <mergeCell ref="AS82:BB82"/>
    <mergeCell ref="BC82:BM82"/>
    <mergeCell ref="AS73:BB73"/>
    <mergeCell ref="BC73:BM73"/>
    <mergeCell ref="A78:D78"/>
    <mergeCell ref="E78:AR78"/>
    <mergeCell ref="AS78:BB78"/>
    <mergeCell ref="BC78:BM78"/>
    <mergeCell ref="A75:D75"/>
    <mergeCell ref="E75:AR75"/>
    <mergeCell ref="AS75:BB75"/>
    <mergeCell ref="BC75:BM75"/>
    <mergeCell ref="AS52:BB52"/>
    <mergeCell ref="BC52:BM52"/>
    <mergeCell ref="A53:D53"/>
    <mergeCell ref="E53:AR53"/>
    <mergeCell ref="AS53:BB53"/>
    <mergeCell ref="BC53:BM53"/>
    <mergeCell ref="A34:D34"/>
    <mergeCell ref="E34:AR34"/>
    <mergeCell ref="AS34:BB34"/>
    <mergeCell ref="BC34:BM34"/>
    <mergeCell ref="AS51:BB51"/>
    <mergeCell ref="BC51:BM51"/>
    <mergeCell ref="A36:D36"/>
    <mergeCell ref="E36:AR36"/>
    <mergeCell ref="AS36:BB36"/>
    <mergeCell ref="BC36:BM36"/>
    <mergeCell ref="A35:D35"/>
    <mergeCell ref="E35:AR35"/>
    <mergeCell ref="AS35:BB35"/>
    <mergeCell ref="BC35:BM35"/>
    <mergeCell ref="A39:D39"/>
    <mergeCell ref="E39:AR39"/>
    <mergeCell ref="AS39:BB39"/>
    <mergeCell ref="BC39:BM39"/>
    <mergeCell ref="A37:D37"/>
    <mergeCell ref="E37:AR37"/>
    <mergeCell ref="AS37:BB37"/>
    <mergeCell ref="BC37:BM37"/>
    <mergeCell ref="A51:D51"/>
    <mergeCell ref="E51:AR51"/>
    <mergeCell ref="AS155:BB155"/>
    <mergeCell ref="BC155:BM155"/>
    <mergeCell ref="A41:D41"/>
    <mergeCell ref="E41:AR41"/>
    <mergeCell ref="AS41:BB41"/>
    <mergeCell ref="BC41:BM41"/>
    <mergeCell ref="AS156:BB156"/>
    <mergeCell ref="BC156:BM156"/>
    <mergeCell ref="A155:D155"/>
    <mergeCell ref="E155:AR155"/>
    <mergeCell ref="A52:D52"/>
    <mergeCell ref="E52:AR52"/>
    <mergeCell ref="A71:D71"/>
    <mergeCell ref="E71:AR71"/>
    <mergeCell ref="AS71:BB71"/>
    <mergeCell ref="BC71:BM71"/>
    <mergeCell ref="A70:D70"/>
    <mergeCell ref="E70:AR70"/>
    <mergeCell ref="AS70:BB70"/>
    <mergeCell ref="BC70:BM70"/>
    <mergeCell ref="A54:D54"/>
    <mergeCell ref="E54:AR54"/>
    <mergeCell ref="AS54:BB54"/>
    <mergeCell ref="BC54:BM54"/>
    <mergeCell ref="A55:D55"/>
    <mergeCell ref="E55:AR55"/>
    <mergeCell ref="A29:D29"/>
    <mergeCell ref="E29:AR29"/>
    <mergeCell ref="AS29:BB29"/>
    <mergeCell ref="BC29:BM29"/>
    <mergeCell ref="AS40:BB40"/>
    <mergeCell ref="BC40:BM40"/>
    <mergeCell ref="A38:D38"/>
    <mergeCell ref="E38:AR38"/>
    <mergeCell ref="AS38:BB38"/>
    <mergeCell ref="BC38:BM38"/>
    <mergeCell ref="E13:BM13"/>
    <mergeCell ref="E9:BM9"/>
    <mergeCell ref="A31:D31"/>
    <mergeCell ref="E31:AR31"/>
    <mergeCell ref="AS31:BB31"/>
    <mergeCell ref="BC31:BM31"/>
    <mergeCell ref="AS30:BB30"/>
    <mergeCell ref="BC30:BM30"/>
    <mergeCell ref="A28:D28"/>
    <mergeCell ref="E28:AR28"/>
    <mergeCell ref="A217:BN217"/>
    <mergeCell ref="A219:BN219"/>
    <mergeCell ref="A32:D32"/>
    <mergeCell ref="E32:AR32"/>
    <mergeCell ref="AS32:BB32"/>
    <mergeCell ref="BC32:BM32"/>
    <mergeCell ref="A33:D33"/>
    <mergeCell ref="E33:AR33"/>
    <mergeCell ref="AS33:BB33"/>
    <mergeCell ref="BC33:BM33"/>
    <mergeCell ref="A42:D42"/>
    <mergeCell ref="E42:AR42"/>
    <mergeCell ref="AS42:BB42"/>
    <mergeCell ref="BC42:BM42"/>
    <mergeCell ref="A40:D40"/>
    <mergeCell ref="E40:AR40"/>
    <mergeCell ref="A43:D43"/>
    <mergeCell ref="E43:AR43"/>
    <mergeCell ref="AS43:BB43"/>
    <mergeCell ref="BC43:BM43"/>
    <mergeCell ref="A44:D44"/>
    <mergeCell ref="E44:AR44"/>
    <mergeCell ref="AS44:BB44"/>
    <mergeCell ref="BC44:BM44"/>
    <mergeCell ref="A45:D45"/>
    <mergeCell ref="E45:AR45"/>
    <mergeCell ref="AS45:BB45"/>
    <mergeCell ref="BC45:BM45"/>
    <mergeCell ref="A46:D46"/>
    <mergeCell ref="E46:AR46"/>
    <mergeCell ref="AS46:BB46"/>
    <mergeCell ref="BC46:BM46"/>
    <mergeCell ref="A47:D47"/>
    <mergeCell ref="E47:AR47"/>
    <mergeCell ref="AS47:BB47"/>
    <mergeCell ref="BC47:BM47"/>
    <mergeCell ref="A50:D50"/>
    <mergeCell ref="E50:AR50"/>
    <mergeCell ref="AS50:BB50"/>
    <mergeCell ref="BC50:BM50"/>
    <mergeCell ref="A48:D48"/>
    <mergeCell ref="E48:AR48"/>
    <mergeCell ref="AS55:BB55"/>
    <mergeCell ref="BC55:BM55"/>
    <mergeCell ref="A56:D56"/>
    <mergeCell ref="E56:AR56"/>
    <mergeCell ref="AS56:BB56"/>
    <mergeCell ref="BC56:BM56"/>
    <mergeCell ref="A57:D57"/>
    <mergeCell ref="E57:AR57"/>
    <mergeCell ref="AS57:BB57"/>
    <mergeCell ref="BC57:BM57"/>
    <mergeCell ref="A58:D58"/>
    <mergeCell ref="E58:AR58"/>
    <mergeCell ref="AS58:BB58"/>
    <mergeCell ref="BC58:BM58"/>
    <mergeCell ref="A62:D62"/>
    <mergeCell ref="E62:AR62"/>
    <mergeCell ref="A59:D59"/>
    <mergeCell ref="E59:AR59"/>
    <mergeCell ref="AS59:BB59"/>
    <mergeCell ref="BC59:BM59"/>
    <mergeCell ref="A60:D60"/>
    <mergeCell ref="E60:AR60"/>
    <mergeCell ref="AS60:BB60"/>
    <mergeCell ref="BC60:BM60"/>
    <mergeCell ref="AS65:BB65"/>
    <mergeCell ref="BC65:BM65"/>
    <mergeCell ref="A61:D61"/>
    <mergeCell ref="E61:AR61"/>
    <mergeCell ref="AS61:BB61"/>
    <mergeCell ref="BC61:BM61"/>
    <mergeCell ref="A63:D63"/>
    <mergeCell ref="E63:AR63"/>
    <mergeCell ref="AS63:BB63"/>
    <mergeCell ref="BC63:BM63"/>
    <mergeCell ref="A67:D67"/>
    <mergeCell ref="E67:AR67"/>
    <mergeCell ref="AS67:BB67"/>
    <mergeCell ref="BC67:BM67"/>
    <mergeCell ref="A64:D64"/>
    <mergeCell ref="E64:AR64"/>
    <mergeCell ref="AS64:BB64"/>
    <mergeCell ref="BC64:BM64"/>
    <mergeCell ref="A65:D65"/>
    <mergeCell ref="E65:AR65"/>
    <mergeCell ref="A68:D68"/>
    <mergeCell ref="E68:AR68"/>
    <mergeCell ref="AS68:BB68"/>
    <mergeCell ref="BC68:BM68"/>
    <mergeCell ref="A69:D69"/>
    <mergeCell ref="E69:AR69"/>
    <mergeCell ref="AS69:BB69"/>
    <mergeCell ref="BC69:BM69"/>
    <mergeCell ref="A72:D72"/>
    <mergeCell ref="E72:AR72"/>
    <mergeCell ref="AS72:BB72"/>
    <mergeCell ref="BC72:BM72"/>
    <mergeCell ref="A74:D74"/>
    <mergeCell ref="E74:AR74"/>
    <mergeCell ref="AS74:BB74"/>
    <mergeCell ref="BC74:BM74"/>
    <mergeCell ref="A73:D73"/>
    <mergeCell ref="E73:AR73"/>
    <mergeCell ref="BC85:BM85"/>
    <mergeCell ref="A86:D86"/>
    <mergeCell ref="E86:AR86"/>
    <mergeCell ref="AS86:BB86"/>
    <mergeCell ref="BC86:BM86"/>
    <mergeCell ref="A87:D87"/>
    <mergeCell ref="E87:AR87"/>
    <mergeCell ref="AS87:BB87"/>
    <mergeCell ref="BC87:BM87"/>
    <mergeCell ref="AS88:BB88"/>
    <mergeCell ref="BC88:BM88"/>
    <mergeCell ref="A89:D89"/>
    <mergeCell ref="E89:AR89"/>
    <mergeCell ref="AS89:BB89"/>
    <mergeCell ref="BC89:BM89"/>
    <mergeCell ref="A90:D90"/>
    <mergeCell ref="E90:AR90"/>
    <mergeCell ref="AS90:BB90"/>
    <mergeCell ref="BC90:BM90"/>
    <mergeCell ref="A91:D91"/>
    <mergeCell ref="E91:AR91"/>
    <mergeCell ref="AS91:BB91"/>
    <mergeCell ref="BC91:BM91"/>
    <mergeCell ref="A92:D92"/>
    <mergeCell ref="E92:AR92"/>
    <mergeCell ref="AS92:BB92"/>
    <mergeCell ref="BC92:BM92"/>
    <mergeCell ref="A93:D93"/>
    <mergeCell ref="E93:AR93"/>
    <mergeCell ref="AS93:BB93"/>
    <mergeCell ref="BC93:BM93"/>
    <mergeCell ref="A94:D94"/>
    <mergeCell ref="E94:AR94"/>
    <mergeCell ref="AS94:BB94"/>
    <mergeCell ref="BC94:BM94"/>
    <mergeCell ref="A95:D95"/>
    <mergeCell ref="E95:AR95"/>
    <mergeCell ref="AS95:BB95"/>
    <mergeCell ref="BC95:BM95"/>
    <mergeCell ref="A96:D96"/>
    <mergeCell ref="E96:AR96"/>
    <mergeCell ref="AS96:BB96"/>
    <mergeCell ref="BC96:BM96"/>
    <mergeCell ref="A97:D97"/>
    <mergeCell ref="E97:AR97"/>
    <mergeCell ref="AS97:BB97"/>
    <mergeCell ref="BC97:BM97"/>
    <mergeCell ref="A99:D99"/>
    <mergeCell ref="E99:AR99"/>
    <mergeCell ref="AS99:BB99"/>
    <mergeCell ref="BC99:BM99"/>
    <mergeCell ref="A98:D98"/>
    <mergeCell ref="E98:AR98"/>
    <mergeCell ref="AS98:BB98"/>
    <mergeCell ref="BC98:BM98"/>
    <mergeCell ref="A100:D100"/>
    <mergeCell ref="E100:AR100"/>
    <mergeCell ref="AS100:BB100"/>
    <mergeCell ref="BC100:BM100"/>
    <mergeCell ref="A101:D101"/>
    <mergeCell ref="E101:AR101"/>
    <mergeCell ref="AS101:BB101"/>
    <mergeCell ref="BC101:BM101"/>
    <mergeCell ref="A102:D102"/>
    <mergeCell ref="E102:AR102"/>
    <mergeCell ref="AS102:BB102"/>
    <mergeCell ref="BC102:BM102"/>
    <mergeCell ref="A103:D103"/>
    <mergeCell ref="E103:AR103"/>
    <mergeCell ref="AS103:BB103"/>
    <mergeCell ref="BC103:BM103"/>
    <mergeCell ref="A104:D104"/>
    <mergeCell ref="E104:AR104"/>
    <mergeCell ref="AS104:BB104"/>
    <mergeCell ref="BC104:BM104"/>
    <mergeCell ref="A105:D105"/>
    <mergeCell ref="E105:AR105"/>
    <mergeCell ref="AS105:BB105"/>
    <mergeCell ref="BC105:BM105"/>
    <mergeCell ref="A106:D106"/>
    <mergeCell ref="E106:AR106"/>
    <mergeCell ref="AS106:BB106"/>
    <mergeCell ref="BC106:BM106"/>
    <mergeCell ref="A107:D107"/>
    <mergeCell ref="E107:AR107"/>
    <mergeCell ref="AS107:BB107"/>
    <mergeCell ref="BC107:BM107"/>
    <mergeCell ref="A108:D108"/>
    <mergeCell ref="E108:AR108"/>
    <mergeCell ref="AS108:BB108"/>
    <mergeCell ref="BC108:BM108"/>
    <mergeCell ref="A109:D109"/>
    <mergeCell ref="E109:AR109"/>
    <mergeCell ref="AS109:BB109"/>
    <mergeCell ref="BC109:BM109"/>
    <mergeCell ref="A110:D110"/>
    <mergeCell ref="E110:AR110"/>
    <mergeCell ref="AS110:BB110"/>
    <mergeCell ref="BC110:BM110"/>
    <mergeCell ref="E111:AR111"/>
    <mergeCell ref="E114:AR114"/>
    <mergeCell ref="A111:D111"/>
    <mergeCell ref="A114:D114"/>
    <mergeCell ref="AS111:BB111"/>
    <mergeCell ref="BC111:BM111"/>
    <mergeCell ref="E116:AR116"/>
    <mergeCell ref="E118:AR118"/>
    <mergeCell ref="A116:D116"/>
    <mergeCell ref="A118:D118"/>
    <mergeCell ref="A119:D119"/>
    <mergeCell ref="E119:AR119"/>
    <mergeCell ref="AS114:BB114"/>
    <mergeCell ref="BC114:BM114"/>
    <mergeCell ref="AS116:BB116"/>
    <mergeCell ref="BC116:BM116"/>
    <mergeCell ref="AS118:BB118"/>
    <mergeCell ref="BC118:BM118"/>
    <mergeCell ref="AS119:BB119"/>
    <mergeCell ref="BC119:BM119"/>
    <mergeCell ref="A122:BN122"/>
    <mergeCell ref="A124:BN124"/>
    <mergeCell ref="A120:D120"/>
    <mergeCell ref="E120:AR120"/>
    <mergeCell ref="AS120:BB120"/>
    <mergeCell ref="BC120:BM120"/>
    <mergeCell ref="S125:BN125"/>
    <mergeCell ref="AH126:BN126"/>
    <mergeCell ref="A128:E128"/>
    <mergeCell ref="F128:AP128"/>
    <mergeCell ref="AQ128:BB128"/>
    <mergeCell ref="BC128:BM128"/>
    <mergeCell ref="A129:E129"/>
    <mergeCell ref="F129:AP129"/>
    <mergeCell ref="AQ129:BB129"/>
    <mergeCell ref="BC129:BM129"/>
    <mergeCell ref="A130:E130"/>
    <mergeCell ref="F130:AP130"/>
    <mergeCell ref="AQ130:BB130"/>
    <mergeCell ref="BC130:BM130"/>
    <mergeCell ref="A131:E131"/>
    <mergeCell ref="F131:AP131"/>
    <mergeCell ref="AQ131:BB131"/>
    <mergeCell ref="BC131:BM131"/>
    <mergeCell ref="A132:E132"/>
    <mergeCell ref="F132:AP132"/>
    <mergeCell ref="AQ132:BB132"/>
    <mergeCell ref="BC132:BM132"/>
    <mergeCell ref="A134:BN134"/>
    <mergeCell ref="S135:BN135"/>
    <mergeCell ref="AH136:BN136"/>
    <mergeCell ref="A138:E138"/>
    <mergeCell ref="F138:AP138"/>
    <mergeCell ref="AQ138:BB138"/>
    <mergeCell ref="BC138:BM138"/>
    <mergeCell ref="A139:E139"/>
    <mergeCell ref="F139:AP139"/>
    <mergeCell ref="AQ139:BB139"/>
    <mergeCell ref="BC139:BM139"/>
    <mergeCell ref="A140:E140"/>
    <mergeCell ref="F140:AP140"/>
    <mergeCell ref="AQ140:BB140"/>
    <mergeCell ref="BC140:BM140"/>
    <mergeCell ref="A141:E141"/>
    <mergeCell ref="F141:AP141"/>
    <mergeCell ref="AQ141:BB141"/>
    <mergeCell ref="BC141:BM141"/>
    <mergeCell ref="A142:E142"/>
    <mergeCell ref="F142:AP142"/>
    <mergeCell ref="AQ142:BB142"/>
    <mergeCell ref="BC142:BM142"/>
    <mergeCell ref="A149:D149"/>
    <mergeCell ref="E149:AR149"/>
    <mergeCell ref="AS149:BB151"/>
    <mergeCell ref="BC149:BM149"/>
    <mergeCell ref="A150:D150"/>
    <mergeCell ref="E150:AR150"/>
    <mergeCell ref="BC150:BM150"/>
    <mergeCell ref="A151:D151"/>
    <mergeCell ref="AS152:BB152"/>
    <mergeCell ref="BC152:BM152"/>
    <mergeCell ref="AS154:BB154"/>
    <mergeCell ref="BC154:BM154"/>
    <mergeCell ref="S146:BN146"/>
    <mergeCell ref="AH147:BN147"/>
    <mergeCell ref="AS159:BB159"/>
    <mergeCell ref="BC159:BM159"/>
    <mergeCell ref="A153:D153"/>
    <mergeCell ref="E153:AR153"/>
    <mergeCell ref="AS153:BB153"/>
    <mergeCell ref="BC153:BM153"/>
    <mergeCell ref="A157:D157"/>
    <mergeCell ref="E157:AR157"/>
    <mergeCell ref="AS157:BB157"/>
    <mergeCell ref="BC157:BM157"/>
    <mergeCell ref="A160:D160"/>
    <mergeCell ref="E160:AR160"/>
    <mergeCell ref="AS160:BB160"/>
    <mergeCell ref="BC160:BM160"/>
    <mergeCell ref="A158:D158"/>
    <mergeCell ref="E158:AR158"/>
    <mergeCell ref="AS158:BB158"/>
    <mergeCell ref="BC158:BM158"/>
    <mergeCell ref="A159:D159"/>
    <mergeCell ref="E159:AR159"/>
    <mergeCell ref="A163:D163"/>
    <mergeCell ref="E163:AR163"/>
    <mergeCell ref="A161:D161"/>
    <mergeCell ref="E161:AR161"/>
    <mergeCell ref="AS161:BB161"/>
    <mergeCell ref="BC161:BM161"/>
    <mergeCell ref="AS163:BB163"/>
    <mergeCell ref="BC163:BM163"/>
    <mergeCell ref="AS167:BB167"/>
    <mergeCell ref="BC167:BM167"/>
    <mergeCell ref="A162:D162"/>
    <mergeCell ref="E162:AR162"/>
    <mergeCell ref="AS162:BB162"/>
    <mergeCell ref="BC162:BM162"/>
    <mergeCell ref="A164:D164"/>
    <mergeCell ref="E164:AR164"/>
    <mergeCell ref="AS164:BB164"/>
    <mergeCell ref="BC164:BM164"/>
    <mergeCell ref="A168:D168"/>
    <mergeCell ref="E168:AR168"/>
    <mergeCell ref="AS168:BB168"/>
    <mergeCell ref="BC168:BM168"/>
    <mergeCell ref="A166:D166"/>
    <mergeCell ref="E166:AR166"/>
    <mergeCell ref="AS166:BB166"/>
    <mergeCell ref="BC166:BM166"/>
    <mergeCell ref="A167:D167"/>
    <mergeCell ref="E167:AR167"/>
    <mergeCell ref="AS171:BB171"/>
    <mergeCell ref="BC171:BM171"/>
    <mergeCell ref="A172:D172"/>
    <mergeCell ref="E172:AR172"/>
    <mergeCell ref="AS172:BB172"/>
    <mergeCell ref="BC172:BM172"/>
    <mergeCell ref="A171:D171"/>
    <mergeCell ref="E171:AR171"/>
    <mergeCell ref="A173:D173"/>
    <mergeCell ref="E173:AR173"/>
    <mergeCell ref="AS173:BB173"/>
    <mergeCell ref="BC173:BM173"/>
    <mergeCell ref="A174:D174"/>
    <mergeCell ref="E174:AR174"/>
    <mergeCell ref="AS174:BB174"/>
    <mergeCell ref="BC174:BM174"/>
    <mergeCell ref="A176:D176"/>
    <mergeCell ref="E176:AR176"/>
    <mergeCell ref="AS176:BB176"/>
    <mergeCell ref="BC176:BM176"/>
    <mergeCell ref="A175:D175"/>
    <mergeCell ref="E175:AR175"/>
    <mergeCell ref="AS175:BB175"/>
    <mergeCell ref="BC175:BM175"/>
    <mergeCell ref="A177:D177"/>
    <mergeCell ref="E177:AR177"/>
    <mergeCell ref="AS177:BB177"/>
    <mergeCell ref="BC177:BM177"/>
    <mergeCell ref="A178:D178"/>
    <mergeCell ref="E178:AR178"/>
    <mergeCell ref="AS178:BB178"/>
    <mergeCell ref="BC178:BM178"/>
    <mergeCell ref="A200:D200"/>
    <mergeCell ref="E200:AR200"/>
    <mergeCell ref="AS200:BB200"/>
    <mergeCell ref="BC200:BM200"/>
    <mergeCell ref="A199:D199"/>
    <mergeCell ref="E199:AR199"/>
    <mergeCell ref="AS199:BB199"/>
    <mergeCell ref="BC199:BM199"/>
    <mergeCell ref="A204:D204"/>
    <mergeCell ref="E204:AR204"/>
    <mergeCell ref="AS204:BB204"/>
    <mergeCell ref="BC204:BM204"/>
    <mergeCell ref="A205:D205"/>
    <mergeCell ref="E205:AR205"/>
    <mergeCell ref="AS205:BB205"/>
    <mergeCell ref="BC205:BM205"/>
    <mergeCell ref="AS209:BB209"/>
    <mergeCell ref="BC209:BM209"/>
    <mergeCell ref="A206:D206"/>
    <mergeCell ref="E206:AR206"/>
    <mergeCell ref="AS206:BB206"/>
    <mergeCell ref="BC206:BM206"/>
    <mergeCell ref="A207:D207"/>
    <mergeCell ref="E207:AR207"/>
    <mergeCell ref="AS207:BB207"/>
    <mergeCell ref="BC207:BM207"/>
    <mergeCell ref="A211:D211"/>
    <mergeCell ref="E211:AR211"/>
    <mergeCell ref="AS211:BB211"/>
    <mergeCell ref="BC211:BM211"/>
    <mergeCell ref="A208:D208"/>
    <mergeCell ref="E208:AR208"/>
    <mergeCell ref="AS208:BB208"/>
    <mergeCell ref="BC208:BM208"/>
    <mergeCell ref="A209:D209"/>
    <mergeCell ref="E209:AR209"/>
    <mergeCell ref="AS203:BB203"/>
    <mergeCell ref="BC203:BM203"/>
    <mergeCell ref="A201:D201"/>
    <mergeCell ref="E201:AR201"/>
    <mergeCell ref="AS201:BB201"/>
    <mergeCell ref="BC201:BM201"/>
    <mergeCell ref="AS62:BB62"/>
    <mergeCell ref="BC62:BM62"/>
    <mergeCell ref="A215:AR215"/>
    <mergeCell ref="AX215:BM215"/>
    <mergeCell ref="A30:D30"/>
    <mergeCell ref="E30:AR30"/>
    <mergeCell ref="A213:AR213"/>
    <mergeCell ref="AX213:BM213"/>
    <mergeCell ref="A210:D210"/>
    <mergeCell ref="E210:AR210"/>
    <mergeCell ref="A214:AR214"/>
    <mergeCell ref="AX214:BM214"/>
    <mergeCell ref="A202:D202"/>
    <mergeCell ref="E202:AR202"/>
    <mergeCell ref="AS202:BB202"/>
    <mergeCell ref="BC202:BM202"/>
    <mergeCell ref="AS210:BB210"/>
    <mergeCell ref="BC210:BM210"/>
    <mergeCell ref="A203:D203"/>
    <mergeCell ref="E203:AR203"/>
    <mergeCell ref="A27:D27"/>
    <mergeCell ref="E27:AR27"/>
    <mergeCell ref="AS27:BB27"/>
    <mergeCell ref="BC27:BM27"/>
    <mergeCell ref="AS28:BB28"/>
    <mergeCell ref="BC28:BM28"/>
    <mergeCell ref="A25:D25"/>
    <mergeCell ref="E25:AR25"/>
    <mergeCell ref="AS25:BB25"/>
    <mergeCell ref="BC25:BM25"/>
    <mergeCell ref="A26:D26"/>
    <mergeCell ref="E26:AR26"/>
    <mergeCell ref="AS26:BB26"/>
    <mergeCell ref="BC26:BM26"/>
    <mergeCell ref="A23:D23"/>
    <mergeCell ref="E23:AR23"/>
    <mergeCell ref="AS23:BB23"/>
    <mergeCell ref="BC23:BM23"/>
    <mergeCell ref="A24:D24"/>
    <mergeCell ref="E24:AR24"/>
    <mergeCell ref="AS24:BB24"/>
    <mergeCell ref="BC24:BM24"/>
    <mergeCell ref="A21:D21"/>
    <mergeCell ref="E21:AR21"/>
    <mergeCell ref="AS21:BB21"/>
    <mergeCell ref="BC21:BM21"/>
    <mergeCell ref="A22:D22"/>
    <mergeCell ref="E22:AR22"/>
    <mergeCell ref="AS22:BB22"/>
    <mergeCell ref="BC22:BM22"/>
    <mergeCell ref="AS19:BB19"/>
    <mergeCell ref="BC19:BM19"/>
    <mergeCell ref="A20:D20"/>
    <mergeCell ref="E20:AR20"/>
    <mergeCell ref="AS20:BB20"/>
    <mergeCell ref="BC20:BM20"/>
    <mergeCell ref="A16:D16"/>
    <mergeCell ref="E16:AR16"/>
    <mergeCell ref="A18:D18"/>
    <mergeCell ref="E18:AR18"/>
    <mergeCell ref="AS18:BB18"/>
    <mergeCell ref="BC18:BM18"/>
    <mergeCell ref="AS16:BB16"/>
    <mergeCell ref="BC16:BM16"/>
    <mergeCell ref="A14:D14"/>
    <mergeCell ref="E14:AR14"/>
    <mergeCell ref="AS14:BB14"/>
    <mergeCell ref="BC14:BM14"/>
    <mergeCell ref="A15:D15"/>
    <mergeCell ref="E15:AR15"/>
    <mergeCell ref="BC7:BM7"/>
    <mergeCell ref="A8:D8"/>
    <mergeCell ref="AS15:BB15"/>
    <mergeCell ref="BC15:BM15"/>
    <mergeCell ref="A13:D13"/>
    <mergeCell ref="A11:D11"/>
    <mergeCell ref="E11:AR11"/>
    <mergeCell ref="AS11:BB11"/>
    <mergeCell ref="BC11:BM11"/>
    <mergeCell ref="A12:D12"/>
    <mergeCell ref="BC12:BM12"/>
    <mergeCell ref="A9:D9"/>
    <mergeCell ref="A10:D10"/>
    <mergeCell ref="E10:AR10"/>
    <mergeCell ref="AS10:BB10"/>
    <mergeCell ref="BC10:BM10"/>
    <mergeCell ref="E12:AR12"/>
    <mergeCell ref="AS12:BB12"/>
    <mergeCell ref="E8:AR8"/>
    <mergeCell ref="AS8:BB8"/>
    <mergeCell ref="BC8:BM8"/>
    <mergeCell ref="A2:BN2"/>
    <mergeCell ref="A3:BN3"/>
    <mergeCell ref="S4:BN4"/>
    <mergeCell ref="AH5:BN5"/>
    <mergeCell ref="A7:D7"/>
    <mergeCell ref="E7:AR7"/>
    <mergeCell ref="AS7:BB7"/>
    <mergeCell ref="A49:D49"/>
    <mergeCell ref="E49:AR49"/>
    <mergeCell ref="AS49:BB49"/>
    <mergeCell ref="BC49:BM49"/>
    <mergeCell ref="A17:D17"/>
    <mergeCell ref="E17:AR17"/>
    <mergeCell ref="AS17:BB17"/>
    <mergeCell ref="BC17:BM17"/>
    <mergeCell ref="A19:D19"/>
    <mergeCell ref="E19:AR19"/>
    <mergeCell ref="A76:D76"/>
    <mergeCell ref="E76:AR76"/>
    <mergeCell ref="AS76:BB76"/>
    <mergeCell ref="BC76:BM76"/>
    <mergeCell ref="A77:D77"/>
    <mergeCell ref="E77:AR77"/>
    <mergeCell ref="AS77:BB77"/>
    <mergeCell ref="BC77:BM77"/>
    <mergeCell ref="A156:D156"/>
    <mergeCell ref="E156:AR156"/>
    <mergeCell ref="A144:BN144"/>
    <mergeCell ref="A145:BN145"/>
    <mergeCell ref="A154:D154"/>
    <mergeCell ref="E154:AR154"/>
    <mergeCell ref="E151:AR151"/>
    <mergeCell ref="BC151:BM151"/>
    <mergeCell ref="A152:D152"/>
    <mergeCell ref="E152:AR152"/>
    <mergeCell ref="A186:D186"/>
    <mergeCell ref="E186:AR186"/>
    <mergeCell ref="AS186:BB186"/>
    <mergeCell ref="BC186:BM186"/>
    <mergeCell ref="A169:D169"/>
    <mergeCell ref="E169:AR169"/>
    <mergeCell ref="AS169:BB169"/>
    <mergeCell ref="BC169:BM169"/>
    <mergeCell ref="A179:D179"/>
    <mergeCell ref="E179:AR179"/>
    <mergeCell ref="A187:D187"/>
    <mergeCell ref="E187:AR187"/>
    <mergeCell ref="AS187:BB187"/>
    <mergeCell ref="BC187:BM187"/>
    <mergeCell ref="A194:D194"/>
    <mergeCell ref="E194:AR194"/>
    <mergeCell ref="AS194:BB194"/>
    <mergeCell ref="BC194:BM194"/>
    <mergeCell ref="A188:D188"/>
    <mergeCell ref="E188:AR188"/>
    <mergeCell ref="A195:D195"/>
    <mergeCell ref="E195:AR195"/>
    <mergeCell ref="AS195:BB195"/>
    <mergeCell ref="BC195:BM195"/>
    <mergeCell ref="A196:D196"/>
    <mergeCell ref="E196:AR196"/>
    <mergeCell ref="AS196:BB196"/>
    <mergeCell ref="BC196:BM196"/>
    <mergeCell ref="A197:D197"/>
    <mergeCell ref="E197:AR197"/>
    <mergeCell ref="AS197:BB197"/>
    <mergeCell ref="BC197:BM197"/>
    <mergeCell ref="A198:D198"/>
    <mergeCell ref="E198:AR198"/>
    <mergeCell ref="AS198:BB198"/>
    <mergeCell ref="BC198:BM198"/>
    <mergeCell ref="AS179:BB179"/>
    <mergeCell ref="BC179:BM179"/>
    <mergeCell ref="A180:D180"/>
    <mergeCell ref="E180:AR180"/>
    <mergeCell ref="AS180:BB180"/>
    <mergeCell ref="BC180:BM180"/>
    <mergeCell ref="A181:D181"/>
    <mergeCell ref="E181:AR181"/>
    <mergeCell ref="AS181:BB181"/>
    <mergeCell ref="BC181:BM181"/>
    <mergeCell ref="A182:D182"/>
    <mergeCell ref="E182:AR182"/>
    <mergeCell ref="AS182:BB182"/>
    <mergeCell ref="BC182:BM182"/>
    <mergeCell ref="A184:D184"/>
    <mergeCell ref="E184:AR184"/>
    <mergeCell ref="AS184:BB184"/>
    <mergeCell ref="BC184:BM184"/>
    <mergeCell ref="A185:D185"/>
    <mergeCell ref="E185:AR185"/>
    <mergeCell ref="AS185:BB185"/>
    <mergeCell ref="BC185:BM185"/>
    <mergeCell ref="AS188:BB188"/>
    <mergeCell ref="BC188:BM188"/>
    <mergeCell ref="A189:D189"/>
    <mergeCell ref="E189:AR189"/>
    <mergeCell ref="AS189:BB189"/>
    <mergeCell ref="BC189:BM189"/>
    <mergeCell ref="A193:D193"/>
    <mergeCell ref="E193:AR193"/>
    <mergeCell ref="AS193:BB193"/>
    <mergeCell ref="BC193:BM193"/>
    <mergeCell ref="A190:D190"/>
    <mergeCell ref="E190:AR190"/>
    <mergeCell ref="AS190:BB190"/>
    <mergeCell ref="BC190:BM190"/>
    <mergeCell ref="A191:D191"/>
    <mergeCell ref="E191:AR191"/>
    <mergeCell ref="A170:D170"/>
    <mergeCell ref="E170:AR170"/>
    <mergeCell ref="AS170:BB170"/>
    <mergeCell ref="BC170:BM170"/>
    <mergeCell ref="A192:D192"/>
    <mergeCell ref="E192:AR192"/>
    <mergeCell ref="AS192:BB192"/>
    <mergeCell ref="BC192:BM192"/>
    <mergeCell ref="AS191:BB191"/>
    <mergeCell ref="BC191:BM191"/>
    <mergeCell ref="A81:D81"/>
    <mergeCell ref="E81:AR81"/>
    <mergeCell ref="AS81:BB81"/>
    <mergeCell ref="BC81:BM81"/>
    <mergeCell ref="A183:D183"/>
    <mergeCell ref="E183:AR183"/>
    <mergeCell ref="AS183:BB183"/>
    <mergeCell ref="BC183:BM183"/>
    <mergeCell ref="A165:D165"/>
    <mergeCell ref="E165:AR165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scale="9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8"/>
  </sheetPr>
  <dimension ref="A1:BN33"/>
  <sheetViews>
    <sheetView view="pageBreakPreview" zoomScaleSheetLayoutView="100" workbookViewId="0" topLeftCell="A7">
      <selection activeCell="BN12" sqref="BN12"/>
    </sheetView>
  </sheetViews>
  <sheetFormatPr defaultColWidth="1.12109375" defaultRowHeight="12.75"/>
  <cols>
    <col min="1" max="16" width="1.12109375" style="10" customWidth="1"/>
    <col min="17" max="17" width="1.25" style="10" customWidth="1"/>
    <col min="18" max="20" width="1.12109375" style="10" customWidth="1"/>
    <col min="21" max="21" width="0.6171875" style="10" customWidth="1"/>
    <col min="22" max="32" width="1.12109375" style="10" customWidth="1"/>
    <col min="33" max="33" width="2.625" style="10" customWidth="1"/>
    <col min="34" max="39" width="1.12109375" style="10" customWidth="1"/>
    <col min="40" max="40" width="1.12109375" style="10" hidden="1" customWidth="1"/>
    <col min="41" max="49" width="1.12109375" style="10" customWidth="1"/>
    <col min="50" max="50" width="2.125" style="10" customWidth="1"/>
    <col min="51" max="51" width="1.00390625" style="10" customWidth="1"/>
    <col min="52" max="52" width="0.74609375" style="10" customWidth="1"/>
    <col min="53" max="53" width="1.12109375" style="10" customWidth="1"/>
    <col min="54" max="54" width="0.875" style="10" customWidth="1"/>
    <col min="55" max="55" width="1.75390625" style="10" customWidth="1"/>
    <col min="56" max="62" width="1.12109375" style="10" customWidth="1"/>
    <col min="63" max="63" width="2.125" style="10" customWidth="1"/>
    <col min="64" max="64" width="2.75390625" style="10" customWidth="1"/>
    <col min="65" max="65" width="1.12109375" style="10" customWidth="1"/>
    <col min="66" max="66" width="17.125" style="10" customWidth="1"/>
    <col min="67" max="16384" width="1.12109375" style="10" customWidth="1"/>
  </cols>
  <sheetData>
    <row r="1" ht="12.75">
      <c r="BN1" s="68" t="s">
        <v>985</v>
      </c>
    </row>
    <row r="2" spans="1:66" s="6" customFormat="1" ht="33" customHeight="1">
      <c r="A2" s="566" t="s">
        <v>686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566"/>
      <c r="X2" s="566"/>
      <c r="Y2" s="566"/>
      <c r="Z2" s="566"/>
      <c r="AA2" s="566"/>
      <c r="AB2" s="566"/>
      <c r="AC2" s="566"/>
      <c r="AD2" s="566"/>
      <c r="AE2" s="566"/>
      <c r="AF2" s="566"/>
      <c r="AG2" s="566"/>
      <c r="AH2" s="566"/>
      <c r="AI2" s="566"/>
      <c r="AJ2" s="566"/>
      <c r="AK2" s="566"/>
      <c r="AL2" s="566"/>
      <c r="AM2" s="566"/>
      <c r="AN2" s="566"/>
      <c r="AO2" s="566"/>
      <c r="AP2" s="566"/>
      <c r="AQ2" s="566"/>
      <c r="AR2" s="566"/>
      <c r="AS2" s="566"/>
      <c r="AT2" s="566"/>
      <c r="AU2" s="566"/>
      <c r="AV2" s="566"/>
      <c r="AW2" s="566"/>
      <c r="AX2" s="566"/>
      <c r="AY2" s="566"/>
      <c r="AZ2" s="566"/>
      <c r="BA2" s="566"/>
      <c r="BB2" s="566"/>
      <c r="BC2" s="566"/>
      <c r="BD2" s="566"/>
      <c r="BE2" s="566"/>
      <c r="BF2" s="566"/>
      <c r="BG2" s="566"/>
      <c r="BH2" s="566"/>
      <c r="BI2" s="566"/>
      <c r="BJ2" s="566"/>
      <c r="BK2" s="566"/>
      <c r="BL2" s="566"/>
      <c r="BM2" s="566"/>
      <c r="BN2" s="566"/>
    </row>
    <row r="3" spans="1:66" s="6" customFormat="1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</row>
    <row r="4" spans="1:66" s="6" customFormat="1" ht="15.75">
      <c r="A4" s="6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780" t="s">
        <v>73</v>
      </c>
      <c r="T4" s="780"/>
      <c r="U4" s="780"/>
      <c r="V4" s="780"/>
      <c r="W4" s="780"/>
      <c r="X4" s="780"/>
      <c r="Y4" s="780"/>
      <c r="Z4" s="780"/>
      <c r="AA4" s="780"/>
      <c r="AB4" s="780"/>
      <c r="AC4" s="780"/>
      <c r="AD4" s="780"/>
      <c r="AE4" s="780"/>
      <c r="AF4" s="780"/>
      <c r="AG4" s="780"/>
      <c r="AH4" s="780"/>
      <c r="AI4" s="780"/>
      <c r="AJ4" s="780"/>
      <c r="AK4" s="780"/>
      <c r="AL4" s="780"/>
      <c r="AM4" s="780"/>
      <c r="AN4" s="780"/>
      <c r="AO4" s="780"/>
      <c r="AP4" s="780"/>
      <c r="AQ4" s="780"/>
      <c r="AR4" s="780"/>
      <c r="AS4" s="780"/>
      <c r="AT4" s="780"/>
      <c r="AU4" s="780"/>
      <c r="AV4" s="780"/>
      <c r="AW4" s="780"/>
      <c r="AX4" s="780"/>
      <c r="AY4" s="780"/>
      <c r="AZ4" s="780"/>
      <c r="BA4" s="780"/>
      <c r="BB4" s="780"/>
      <c r="BC4" s="780"/>
      <c r="BD4" s="780"/>
      <c r="BE4" s="780"/>
      <c r="BF4" s="780"/>
      <c r="BG4" s="780"/>
      <c r="BH4" s="780"/>
      <c r="BI4" s="780"/>
      <c r="BJ4" s="780"/>
      <c r="BK4" s="780"/>
      <c r="BL4" s="780"/>
      <c r="BM4" s="780"/>
      <c r="BN4" s="780"/>
    </row>
    <row r="5" spans="1:66" s="6" customFormat="1" ht="15.75">
      <c r="A5" s="6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04" t="s">
        <v>74</v>
      </c>
      <c r="AI5" s="604"/>
      <c r="AJ5" s="604"/>
      <c r="AK5" s="604"/>
      <c r="AL5" s="604"/>
      <c r="AM5" s="604"/>
      <c r="AN5" s="604"/>
      <c r="AO5" s="604"/>
      <c r="AP5" s="604"/>
      <c r="AQ5" s="604"/>
      <c r="AR5" s="604"/>
      <c r="AS5" s="604"/>
      <c r="AT5" s="604"/>
      <c r="AU5" s="604"/>
      <c r="AV5" s="604"/>
      <c r="AW5" s="604"/>
      <c r="AX5" s="604"/>
      <c r="AY5" s="604"/>
      <c r="AZ5" s="604"/>
      <c r="BA5" s="604"/>
      <c r="BB5" s="604"/>
      <c r="BC5" s="604"/>
      <c r="BD5" s="604"/>
      <c r="BE5" s="604"/>
      <c r="BF5" s="604"/>
      <c r="BG5" s="604"/>
      <c r="BH5" s="604"/>
      <c r="BI5" s="604"/>
      <c r="BJ5" s="604"/>
      <c r="BK5" s="604"/>
      <c r="BL5" s="604"/>
      <c r="BM5" s="604"/>
      <c r="BN5" s="604"/>
    </row>
    <row r="6" spans="1:66" s="9" customFormat="1" ht="9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12.75">
      <c r="A7" s="461" t="s">
        <v>4</v>
      </c>
      <c r="B7" s="462"/>
      <c r="C7" s="462"/>
      <c r="D7" s="463"/>
      <c r="E7" s="557" t="s">
        <v>9</v>
      </c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7"/>
      <c r="X7" s="557"/>
      <c r="Y7" s="557"/>
      <c r="Z7" s="557"/>
      <c r="AA7" s="557"/>
      <c r="AB7" s="557"/>
      <c r="AC7" s="557"/>
      <c r="AD7" s="557"/>
      <c r="AE7" s="557"/>
      <c r="AF7" s="557"/>
      <c r="AG7" s="557"/>
      <c r="AH7" s="557"/>
      <c r="AI7" s="557"/>
      <c r="AJ7" s="557"/>
      <c r="AK7" s="557"/>
      <c r="AL7" s="557"/>
      <c r="AM7" s="557"/>
      <c r="AN7" s="557"/>
      <c r="AO7" s="557"/>
      <c r="AP7" s="557"/>
      <c r="AQ7" s="557"/>
      <c r="AR7" s="557"/>
      <c r="AS7" s="557"/>
      <c r="AT7" s="557"/>
      <c r="AU7" s="557"/>
      <c r="AV7" s="557"/>
      <c r="AW7" s="557"/>
      <c r="AX7" s="557"/>
      <c r="AY7" s="557"/>
      <c r="AZ7" s="571" t="s">
        <v>359</v>
      </c>
      <c r="BA7" s="571"/>
      <c r="BB7" s="571"/>
      <c r="BC7" s="571"/>
      <c r="BD7" s="571"/>
      <c r="BE7" s="571"/>
      <c r="BF7" s="571"/>
      <c r="BG7" s="571"/>
      <c r="BH7" s="557" t="s">
        <v>155</v>
      </c>
      <c r="BI7" s="557"/>
      <c r="BJ7" s="557"/>
      <c r="BK7" s="557"/>
      <c r="BL7" s="557"/>
      <c r="BM7" s="557"/>
      <c r="BN7" s="101" t="s">
        <v>42</v>
      </c>
    </row>
    <row r="8" spans="1:66" ht="12.75">
      <c r="A8" s="577" t="s">
        <v>5</v>
      </c>
      <c r="B8" s="578"/>
      <c r="C8" s="578"/>
      <c r="D8" s="579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  <c r="V8" s="557"/>
      <c r="W8" s="557"/>
      <c r="X8" s="557"/>
      <c r="Y8" s="557"/>
      <c r="Z8" s="557"/>
      <c r="AA8" s="557"/>
      <c r="AB8" s="557"/>
      <c r="AC8" s="557"/>
      <c r="AD8" s="557"/>
      <c r="AE8" s="557"/>
      <c r="AF8" s="557"/>
      <c r="AG8" s="557"/>
      <c r="AH8" s="557"/>
      <c r="AI8" s="557"/>
      <c r="AJ8" s="557"/>
      <c r="AK8" s="557"/>
      <c r="AL8" s="557"/>
      <c r="AM8" s="557"/>
      <c r="AN8" s="557"/>
      <c r="AO8" s="557"/>
      <c r="AP8" s="557"/>
      <c r="AQ8" s="557"/>
      <c r="AR8" s="557"/>
      <c r="AS8" s="557"/>
      <c r="AT8" s="557"/>
      <c r="AU8" s="557"/>
      <c r="AV8" s="557"/>
      <c r="AW8" s="557"/>
      <c r="AX8" s="557"/>
      <c r="AY8" s="557"/>
      <c r="AZ8" s="571"/>
      <c r="BA8" s="571"/>
      <c r="BB8" s="571"/>
      <c r="BC8" s="571"/>
      <c r="BD8" s="571"/>
      <c r="BE8" s="571"/>
      <c r="BF8" s="571"/>
      <c r="BG8" s="571"/>
      <c r="BH8" s="557"/>
      <c r="BI8" s="557"/>
      <c r="BJ8" s="557"/>
      <c r="BK8" s="557"/>
      <c r="BL8" s="557"/>
      <c r="BM8" s="557"/>
      <c r="BN8" s="102" t="s">
        <v>58</v>
      </c>
    </row>
    <row r="9" spans="1:66" ht="12.75">
      <c r="A9" s="574"/>
      <c r="B9" s="575"/>
      <c r="C9" s="575"/>
      <c r="D9" s="576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557"/>
      <c r="Y9" s="557"/>
      <c r="Z9" s="557"/>
      <c r="AA9" s="557"/>
      <c r="AB9" s="557"/>
      <c r="AC9" s="557"/>
      <c r="AD9" s="557"/>
      <c r="AE9" s="557"/>
      <c r="AF9" s="557"/>
      <c r="AG9" s="557"/>
      <c r="AH9" s="557"/>
      <c r="AI9" s="557"/>
      <c r="AJ9" s="557"/>
      <c r="AK9" s="557"/>
      <c r="AL9" s="557"/>
      <c r="AM9" s="557"/>
      <c r="AN9" s="557"/>
      <c r="AO9" s="557"/>
      <c r="AP9" s="557"/>
      <c r="AQ9" s="557"/>
      <c r="AR9" s="557"/>
      <c r="AS9" s="557"/>
      <c r="AT9" s="557"/>
      <c r="AU9" s="557"/>
      <c r="AV9" s="557"/>
      <c r="AW9" s="557"/>
      <c r="AX9" s="557"/>
      <c r="AY9" s="557"/>
      <c r="AZ9" s="571"/>
      <c r="BA9" s="571"/>
      <c r="BB9" s="571"/>
      <c r="BC9" s="571"/>
      <c r="BD9" s="571"/>
      <c r="BE9" s="571"/>
      <c r="BF9" s="571"/>
      <c r="BG9" s="571"/>
      <c r="BH9" s="557"/>
      <c r="BI9" s="557"/>
      <c r="BJ9" s="557"/>
      <c r="BK9" s="557"/>
      <c r="BL9" s="557"/>
      <c r="BM9" s="557"/>
      <c r="BN9" s="103"/>
    </row>
    <row r="10" spans="1:66" ht="12.75">
      <c r="A10" s="553">
        <v>1</v>
      </c>
      <c r="B10" s="554"/>
      <c r="C10" s="554"/>
      <c r="D10" s="555"/>
      <c r="E10" s="778">
        <v>2</v>
      </c>
      <c r="F10" s="778"/>
      <c r="G10" s="778"/>
      <c r="H10" s="778"/>
      <c r="I10" s="778"/>
      <c r="J10" s="778"/>
      <c r="K10" s="778"/>
      <c r="L10" s="778"/>
      <c r="M10" s="778"/>
      <c r="N10" s="778"/>
      <c r="O10" s="778"/>
      <c r="P10" s="778"/>
      <c r="Q10" s="778"/>
      <c r="R10" s="778"/>
      <c r="S10" s="778"/>
      <c r="T10" s="778"/>
      <c r="U10" s="778"/>
      <c r="V10" s="778"/>
      <c r="W10" s="778"/>
      <c r="X10" s="778"/>
      <c r="Y10" s="778"/>
      <c r="Z10" s="778"/>
      <c r="AA10" s="778"/>
      <c r="AB10" s="778"/>
      <c r="AC10" s="778"/>
      <c r="AD10" s="778"/>
      <c r="AE10" s="778"/>
      <c r="AF10" s="778"/>
      <c r="AG10" s="778"/>
      <c r="AH10" s="778"/>
      <c r="AI10" s="778"/>
      <c r="AJ10" s="778"/>
      <c r="AK10" s="778"/>
      <c r="AL10" s="778"/>
      <c r="AM10" s="778"/>
      <c r="AN10" s="778"/>
      <c r="AO10" s="778"/>
      <c r="AP10" s="778"/>
      <c r="AQ10" s="778"/>
      <c r="AR10" s="778"/>
      <c r="AS10" s="778"/>
      <c r="AT10" s="778"/>
      <c r="AU10" s="778"/>
      <c r="AV10" s="778"/>
      <c r="AW10" s="778"/>
      <c r="AX10" s="778"/>
      <c r="AY10" s="778"/>
      <c r="AZ10" s="778">
        <v>3</v>
      </c>
      <c r="BA10" s="778"/>
      <c r="BB10" s="778"/>
      <c r="BC10" s="778"/>
      <c r="BD10" s="778"/>
      <c r="BE10" s="778"/>
      <c r="BF10" s="778"/>
      <c r="BG10" s="778"/>
      <c r="BH10" s="778">
        <v>4</v>
      </c>
      <c r="BI10" s="778"/>
      <c r="BJ10" s="778"/>
      <c r="BK10" s="778"/>
      <c r="BL10" s="778"/>
      <c r="BM10" s="778"/>
      <c r="BN10" s="69">
        <v>5</v>
      </c>
    </row>
    <row r="11" spans="1:66" ht="34.5" customHeight="1">
      <c r="A11" s="693">
        <v>1</v>
      </c>
      <c r="B11" s="694"/>
      <c r="C11" s="694"/>
      <c r="D11" s="695"/>
      <c r="E11" s="781" t="s">
        <v>1009</v>
      </c>
      <c r="F11" s="781"/>
      <c r="G11" s="781"/>
      <c r="H11" s="781"/>
      <c r="I11" s="781"/>
      <c r="J11" s="781"/>
      <c r="K11" s="781"/>
      <c r="L11" s="781"/>
      <c r="M11" s="781"/>
      <c r="N11" s="781"/>
      <c r="O11" s="781"/>
      <c r="P11" s="781"/>
      <c r="Q11" s="781"/>
      <c r="R11" s="781"/>
      <c r="S11" s="781"/>
      <c r="T11" s="781"/>
      <c r="U11" s="781"/>
      <c r="V11" s="781"/>
      <c r="W11" s="781"/>
      <c r="X11" s="781"/>
      <c r="Y11" s="781"/>
      <c r="Z11" s="781"/>
      <c r="AA11" s="781"/>
      <c r="AB11" s="781"/>
      <c r="AC11" s="781"/>
      <c r="AD11" s="781"/>
      <c r="AE11" s="781"/>
      <c r="AF11" s="781"/>
      <c r="AG11" s="781"/>
      <c r="AH11" s="781"/>
      <c r="AI11" s="781"/>
      <c r="AJ11" s="781"/>
      <c r="AK11" s="781"/>
      <c r="AL11" s="781"/>
      <c r="AM11" s="781"/>
      <c r="AN11" s="781"/>
      <c r="AO11" s="781"/>
      <c r="AP11" s="781"/>
      <c r="AQ11" s="781"/>
      <c r="AR11" s="781"/>
      <c r="AS11" s="781"/>
      <c r="AT11" s="781"/>
      <c r="AU11" s="781"/>
      <c r="AV11" s="781"/>
      <c r="AW11" s="781"/>
      <c r="AX11" s="781"/>
      <c r="AY11" s="781"/>
      <c r="AZ11" s="782"/>
      <c r="BA11" s="782"/>
      <c r="BB11" s="782"/>
      <c r="BC11" s="782"/>
      <c r="BD11" s="782"/>
      <c r="BE11" s="782"/>
      <c r="BF11" s="782"/>
      <c r="BG11" s="782"/>
      <c r="BH11" s="947"/>
      <c r="BI11" s="947"/>
      <c r="BJ11" s="947"/>
      <c r="BK11" s="947"/>
      <c r="BL11" s="947"/>
      <c r="BM11" s="947"/>
      <c r="BN11" s="204">
        <v>17300</v>
      </c>
    </row>
    <row r="12" spans="1:66" ht="15" customHeight="1">
      <c r="A12" s="693">
        <v>2</v>
      </c>
      <c r="B12" s="694"/>
      <c r="C12" s="694"/>
      <c r="D12" s="695"/>
      <c r="E12" s="781" t="s">
        <v>374</v>
      </c>
      <c r="F12" s="781"/>
      <c r="G12" s="781"/>
      <c r="H12" s="781"/>
      <c r="I12" s="781"/>
      <c r="J12" s="781"/>
      <c r="K12" s="781"/>
      <c r="L12" s="781"/>
      <c r="M12" s="781"/>
      <c r="N12" s="781"/>
      <c r="O12" s="781"/>
      <c r="P12" s="781"/>
      <c r="Q12" s="781"/>
      <c r="R12" s="781"/>
      <c r="S12" s="781"/>
      <c r="T12" s="781"/>
      <c r="U12" s="781"/>
      <c r="V12" s="781"/>
      <c r="W12" s="781"/>
      <c r="X12" s="781"/>
      <c r="Y12" s="781"/>
      <c r="Z12" s="781"/>
      <c r="AA12" s="781"/>
      <c r="AB12" s="781"/>
      <c r="AC12" s="781"/>
      <c r="AD12" s="781"/>
      <c r="AE12" s="781"/>
      <c r="AF12" s="781"/>
      <c r="AG12" s="781"/>
      <c r="AH12" s="781"/>
      <c r="AI12" s="781"/>
      <c r="AJ12" s="781"/>
      <c r="AK12" s="781"/>
      <c r="AL12" s="781"/>
      <c r="AM12" s="781"/>
      <c r="AN12" s="781"/>
      <c r="AO12" s="781"/>
      <c r="AP12" s="781"/>
      <c r="AQ12" s="781"/>
      <c r="AR12" s="781"/>
      <c r="AS12" s="781"/>
      <c r="AT12" s="781"/>
      <c r="AU12" s="781"/>
      <c r="AV12" s="781"/>
      <c r="AW12" s="781"/>
      <c r="AX12" s="781"/>
      <c r="AY12" s="781"/>
      <c r="AZ12" s="782">
        <v>45</v>
      </c>
      <c r="BA12" s="782"/>
      <c r="BB12" s="782"/>
      <c r="BC12" s="782"/>
      <c r="BD12" s="782"/>
      <c r="BE12" s="782"/>
      <c r="BF12" s="782"/>
      <c r="BG12" s="782"/>
      <c r="BH12" s="947">
        <v>86</v>
      </c>
      <c r="BI12" s="947"/>
      <c r="BJ12" s="947"/>
      <c r="BK12" s="947"/>
      <c r="BL12" s="947"/>
      <c r="BM12" s="947"/>
      <c r="BN12" s="204">
        <f>AZ12*BH12</f>
        <v>3870</v>
      </c>
    </row>
    <row r="13" spans="1:66" ht="15.75" customHeight="1">
      <c r="A13" s="693">
        <v>3</v>
      </c>
      <c r="B13" s="694"/>
      <c r="C13" s="694"/>
      <c r="D13" s="695"/>
      <c r="E13" s="781" t="s">
        <v>375</v>
      </c>
      <c r="F13" s="781"/>
      <c r="G13" s="781"/>
      <c r="H13" s="781"/>
      <c r="I13" s="781"/>
      <c r="J13" s="781"/>
      <c r="K13" s="781"/>
      <c r="L13" s="781"/>
      <c r="M13" s="781"/>
      <c r="N13" s="781"/>
      <c r="O13" s="781"/>
      <c r="P13" s="781"/>
      <c r="Q13" s="781"/>
      <c r="R13" s="781"/>
      <c r="S13" s="781"/>
      <c r="T13" s="781"/>
      <c r="U13" s="781"/>
      <c r="V13" s="781"/>
      <c r="W13" s="781"/>
      <c r="X13" s="781"/>
      <c r="Y13" s="781"/>
      <c r="Z13" s="781"/>
      <c r="AA13" s="781"/>
      <c r="AB13" s="781"/>
      <c r="AC13" s="781"/>
      <c r="AD13" s="781"/>
      <c r="AE13" s="781"/>
      <c r="AF13" s="781"/>
      <c r="AG13" s="781"/>
      <c r="AH13" s="781"/>
      <c r="AI13" s="781"/>
      <c r="AJ13" s="781"/>
      <c r="AK13" s="781"/>
      <c r="AL13" s="781"/>
      <c r="AM13" s="781"/>
      <c r="AN13" s="781"/>
      <c r="AO13" s="781"/>
      <c r="AP13" s="781"/>
      <c r="AQ13" s="781"/>
      <c r="AR13" s="781"/>
      <c r="AS13" s="781"/>
      <c r="AT13" s="781"/>
      <c r="AU13" s="781"/>
      <c r="AV13" s="781"/>
      <c r="AW13" s="781"/>
      <c r="AX13" s="781"/>
      <c r="AY13" s="781"/>
      <c r="AZ13" s="782">
        <v>45</v>
      </c>
      <c r="BA13" s="782"/>
      <c r="BB13" s="782"/>
      <c r="BC13" s="782"/>
      <c r="BD13" s="782"/>
      <c r="BE13" s="782"/>
      <c r="BF13" s="782"/>
      <c r="BG13" s="782"/>
      <c r="BH13" s="947">
        <v>35</v>
      </c>
      <c r="BI13" s="947"/>
      <c r="BJ13" s="947"/>
      <c r="BK13" s="947"/>
      <c r="BL13" s="947"/>
      <c r="BM13" s="947"/>
      <c r="BN13" s="204">
        <f>AZ13*BH13</f>
        <v>1575</v>
      </c>
    </row>
    <row r="14" spans="1:66" ht="30.75" customHeight="1" hidden="1">
      <c r="A14" s="693">
        <v>5</v>
      </c>
      <c r="B14" s="694"/>
      <c r="C14" s="694"/>
      <c r="D14" s="695"/>
      <c r="E14" s="1008" t="s">
        <v>533</v>
      </c>
      <c r="F14" s="1008"/>
      <c r="G14" s="1008"/>
      <c r="H14" s="1008"/>
      <c r="I14" s="1008"/>
      <c r="J14" s="1008"/>
      <c r="K14" s="1008"/>
      <c r="L14" s="1008"/>
      <c r="M14" s="1008"/>
      <c r="N14" s="1008"/>
      <c r="O14" s="1008"/>
      <c r="P14" s="1008"/>
      <c r="Q14" s="1008"/>
      <c r="R14" s="1008"/>
      <c r="S14" s="1008"/>
      <c r="T14" s="1008"/>
      <c r="U14" s="1008"/>
      <c r="V14" s="1008"/>
      <c r="W14" s="1008"/>
      <c r="X14" s="1008"/>
      <c r="Y14" s="1008"/>
      <c r="Z14" s="1008"/>
      <c r="AA14" s="1008"/>
      <c r="AB14" s="1008"/>
      <c r="AC14" s="1008"/>
      <c r="AD14" s="1008"/>
      <c r="AE14" s="1008"/>
      <c r="AF14" s="1008"/>
      <c r="AG14" s="1008"/>
      <c r="AH14" s="1008"/>
      <c r="AI14" s="1008"/>
      <c r="AJ14" s="1008"/>
      <c r="AK14" s="1008"/>
      <c r="AL14" s="1008"/>
      <c r="AM14" s="1008"/>
      <c r="AN14" s="1008"/>
      <c r="AO14" s="1008"/>
      <c r="AP14" s="1008"/>
      <c r="AQ14" s="1008"/>
      <c r="AR14" s="1008"/>
      <c r="AS14" s="1008"/>
      <c r="AT14" s="1008"/>
      <c r="AU14" s="1008"/>
      <c r="AV14" s="1008"/>
      <c r="AW14" s="1008"/>
      <c r="AX14" s="1008"/>
      <c r="AY14" s="1008"/>
      <c r="AZ14" s="774"/>
      <c r="BA14" s="774"/>
      <c r="BB14" s="774"/>
      <c r="BC14" s="774"/>
      <c r="BD14" s="774"/>
      <c r="BE14" s="774"/>
      <c r="BF14" s="774"/>
      <c r="BG14" s="774"/>
      <c r="BH14" s="946"/>
      <c r="BI14" s="946"/>
      <c r="BJ14" s="946"/>
      <c r="BK14" s="946"/>
      <c r="BL14" s="946"/>
      <c r="BM14" s="946"/>
      <c r="BN14" s="99"/>
    </row>
    <row r="15" spans="1:66" ht="15.75" hidden="1">
      <c r="A15" s="693">
        <v>4</v>
      </c>
      <c r="B15" s="694"/>
      <c r="C15" s="694"/>
      <c r="D15" s="695"/>
      <c r="E15" s="785"/>
      <c r="F15" s="785"/>
      <c r="G15" s="785"/>
      <c r="H15" s="785"/>
      <c r="I15" s="785"/>
      <c r="J15" s="785"/>
      <c r="K15" s="785"/>
      <c r="L15" s="785"/>
      <c r="M15" s="785"/>
      <c r="N15" s="785"/>
      <c r="O15" s="785"/>
      <c r="P15" s="785"/>
      <c r="Q15" s="785"/>
      <c r="R15" s="785"/>
      <c r="S15" s="785"/>
      <c r="T15" s="785"/>
      <c r="U15" s="785"/>
      <c r="V15" s="785"/>
      <c r="W15" s="785"/>
      <c r="X15" s="785"/>
      <c r="Y15" s="785"/>
      <c r="Z15" s="785"/>
      <c r="AA15" s="785"/>
      <c r="AB15" s="785"/>
      <c r="AC15" s="785"/>
      <c r="AD15" s="785"/>
      <c r="AE15" s="785"/>
      <c r="AF15" s="785"/>
      <c r="AG15" s="785"/>
      <c r="AH15" s="785"/>
      <c r="AI15" s="785"/>
      <c r="AJ15" s="785"/>
      <c r="AK15" s="785"/>
      <c r="AL15" s="785"/>
      <c r="AM15" s="785"/>
      <c r="AN15" s="785"/>
      <c r="AO15" s="785"/>
      <c r="AP15" s="785"/>
      <c r="AQ15" s="785"/>
      <c r="AR15" s="785"/>
      <c r="AS15" s="785"/>
      <c r="AT15" s="785"/>
      <c r="AU15" s="785"/>
      <c r="AV15" s="785"/>
      <c r="AW15" s="785"/>
      <c r="AX15" s="785"/>
      <c r="AY15" s="785"/>
      <c r="AZ15" s="774"/>
      <c r="BA15" s="774"/>
      <c r="BB15" s="774"/>
      <c r="BC15" s="774"/>
      <c r="BD15" s="774"/>
      <c r="BE15" s="774"/>
      <c r="BF15" s="774"/>
      <c r="BG15" s="774"/>
      <c r="BH15" s="946"/>
      <c r="BI15" s="946"/>
      <c r="BJ15" s="946"/>
      <c r="BK15" s="946"/>
      <c r="BL15" s="946"/>
      <c r="BM15" s="946"/>
      <c r="BN15" s="99"/>
    </row>
    <row r="16" spans="1:66" ht="15.75" hidden="1">
      <c r="A16" s="693">
        <v>5</v>
      </c>
      <c r="B16" s="694"/>
      <c r="C16" s="694"/>
      <c r="D16" s="695"/>
      <c r="E16" s="785"/>
      <c r="F16" s="785"/>
      <c r="G16" s="785"/>
      <c r="H16" s="785"/>
      <c r="I16" s="785"/>
      <c r="J16" s="785"/>
      <c r="K16" s="785"/>
      <c r="L16" s="785"/>
      <c r="M16" s="785"/>
      <c r="N16" s="785"/>
      <c r="O16" s="785"/>
      <c r="P16" s="785"/>
      <c r="Q16" s="785"/>
      <c r="R16" s="785"/>
      <c r="S16" s="785"/>
      <c r="T16" s="785"/>
      <c r="U16" s="785"/>
      <c r="V16" s="785"/>
      <c r="W16" s="785"/>
      <c r="X16" s="785"/>
      <c r="Y16" s="785"/>
      <c r="Z16" s="785"/>
      <c r="AA16" s="785"/>
      <c r="AB16" s="785"/>
      <c r="AC16" s="785"/>
      <c r="AD16" s="785"/>
      <c r="AE16" s="785"/>
      <c r="AF16" s="785"/>
      <c r="AG16" s="785"/>
      <c r="AH16" s="785"/>
      <c r="AI16" s="785"/>
      <c r="AJ16" s="785"/>
      <c r="AK16" s="785"/>
      <c r="AL16" s="785"/>
      <c r="AM16" s="785"/>
      <c r="AN16" s="785"/>
      <c r="AO16" s="785"/>
      <c r="AP16" s="785"/>
      <c r="AQ16" s="785"/>
      <c r="AR16" s="785"/>
      <c r="AS16" s="785"/>
      <c r="AT16" s="785"/>
      <c r="AU16" s="785"/>
      <c r="AV16" s="785"/>
      <c r="AW16" s="785"/>
      <c r="AX16" s="785"/>
      <c r="AY16" s="785"/>
      <c r="AZ16" s="774"/>
      <c r="BA16" s="774"/>
      <c r="BB16" s="774"/>
      <c r="BC16" s="774"/>
      <c r="BD16" s="774"/>
      <c r="BE16" s="774"/>
      <c r="BF16" s="774"/>
      <c r="BG16" s="774"/>
      <c r="BH16" s="946"/>
      <c r="BI16" s="946"/>
      <c r="BJ16" s="946"/>
      <c r="BK16" s="946"/>
      <c r="BL16" s="946"/>
      <c r="BM16" s="946"/>
      <c r="BN16" s="99"/>
    </row>
    <row r="17" spans="1:66" ht="15.75">
      <c r="A17" s="603"/>
      <c r="B17" s="604"/>
      <c r="C17" s="604"/>
      <c r="D17" s="605"/>
      <c r="E17" s="776" t="s">
        <v>7</v>
      </c>
      <c r="F17" s="776"/>
      <c r="G17" s="776"/>
      <c r="H17" s="776"/>
      <c r="I17" s="776"/>
      <c r="J17" s="776"/>
      <c r="K17" s="776"/>
      <c r="L17" s="776"/>
      <c r="M17" s="776"/>
      <c r="N17" s="776"/>
      <c r="O17" s="776"/>
      <c r="P17" s="776"/>
      <c r="Q17" s="776"/>
      <c r="R17" s="776"/>
      <c r="S17" s="776"/>
      <c r="T17" s="776"/>
      <c r="U17" s="776"/>
      <c r="V17" s="776"/>
      <c r="W17" s="776"/>
      <c r="X17" s="776"/>
      <c r="Y17" s="776"/>
      <c r="Z17" s="776"/>
      <c r="AA17" s="776"/>
      <c r="AB17" s="776"/>
      <c r="AC17" s="776"/>
      <c r="AD17" s="776"/>
      <c r="AE17" s="776"/>
      <c r="AF17" s="776"/>
      <c r="AG17" s="776"/>
      <c r="AH17" s="776"/>
      <c r="AI17" s="776"/>
      <c r="AJ17" s="776"/>
      <c r="AK17" s="776"/>
      <c r="AL17" s="776"/>
      <c r="AM17" s="776"/>
      <c r="AN17" s="776"/>
      <c r="AO17" s="776"/>
      <c r="AP17" s="776"/>
      <c r="AQ17" s="776"/>
      <c r="AR17" s="776"/>
      <c r="AS17" s="776"/>
      <c r="AT17" s="776"/>
      <c r="AU17" s="776"/>
      <c r="AV17" s="776"/>
      <c r="AW17" s="776"/>
      <c r="AX17" s="776"/>
      <c r="AY17" s="776"/>
      <c r="AZ17" s="774"/>
      <c r="BA17" s="774"/>
      <c r="BB17" s="774"/>
      <c r="BC17" s="774"/>
      <c r="BD17" s="774"/>
      <c r="BE17" s="774"/>
      <c r="BF17" s="774"/>
      <c r="BG17" s="774"/>
      <c r="BH17" s="946"/>
      <c r="BI17" s="946"/>
      <c r="BJ17" s="946"/>
      <c r="BK17" s="946"/>
      <c r="BL17" s="946"/>
      <c r="BM17" s="946"/>
      <c r="BN17" s="100">
        <f>SUM(BN11:BN16)</f>
        <v>22745</v>
      </c>
    </row>
    <row r="18" spans="1:66" ht="15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4"/>
      <c r="BA18" s="24"/>
      <c r="BB18" s="24"/>
      <c r="BC18" s="24"/>
      <c r="BD18" s="24"/>
      <c r="BE18" s="24"/>
      <c r="BF18" s="24"/>
      <c r="BG18" s="24"/>
      <c r="BH18" s="151"/>
      <c r="BI18" s="151"/>
      <c r="BJ18" s="151"/>
      <c r="BK18" s="151"/>
      <c r="BL18" s="151"/>
      <c r="BM18" s="151"/>
      <c r="BN18" s="21"/>
    </row>
    <row r="20" spans="1:66" ht="15.75">
      <c r="A20" s="608" t="s">
        <v>526</v>
      </c>
      <c r="B20" s="608"/>
      <c r="C20" s="608"/>
      <c r="D20" s="608"/>
      <c r="E20" s="608"/>
      <c r="F20" s="608"/>
      <c r="G20" s="608"/>
      <c r="H20" s="608"/>
      <c r="I20" s="608"/>
      <c r="J20" s="608"/>
      <c r="K20" s="608"/>
      <c r="L20" s="608"/>
      <c r="M20" s="608"/>
      <c r="N20" s="608"/>
      <c r="O20" s="608"/>
      <c r="P20" s="608"/>
      <c r="Q20" s="608"/>
      <c r="R20" s="608"/>
      <c r="S20" s="608"/>
      <c r="T20" s="608"/>
      <c r="U20" s="608"/>
      <c r="V20" s="608"/>
      <c r="W20" s="608"/>
      <c r="X20" s="608"/>
      <c r="Y20" s="608"/>
      <c r="Z20" s="608"/>
      <c r="AA20" s="608"/>
      <c r="AB20" s="608"/>
      <c r="AC20" s="608"/>
      <c r="AD20" s="608"/>
      <c r="AE20" s="608"/>
      <c r="AF20" s="608"/>
      <c r="AG20" s="608"/>
      <c r="AH20" s="608"/>
      <c r="AI20" s="608"/>
      <c r="AJ20" s="608"/>
      <c r="AK20" s="608"/>
      <c r="AL20" s="608"/>
      <c r="AM20" s="608"/>
      <c r="AN20" s="608"/>
      <c r="AO20" s="608"/>
      <c r="AP20" s="608"/>
      <c r="AQ20" s="608"/>
      <c r="AR20" s="608"/>
      <c r="AS20" s="608"/>
      <c r="AT20" s="608"/>
      <c r="AU20" s="608"/>
      <c r="AV20" s="608"/>
      <c r="AW20" s="608"/>
      <c r="AX20" s="608"/>
      <c r="AY20" s="608"/>
      <c r="AZ20" s="608"/>
      <c r="BA20" s="608"/>
      <c r="BB20" s="608"/>
      <c r="BC20" s="608"/>
      <c r="BD20" s="570">
        <f>BN17</f>
        <v>22745</v>
      </c>
      <c r="BE20" s="570"/>
      <c r="BF20" s="570"/>
      <c r="BG20" s="570"/>
      <c r="BH20" s="570"/>
      <c r="BI20" s="570"/>
      <c r="BJ20" s="570"/>
      <c r="BK20" s="570"/>
      <c r="BL20" s="570"/>
      <c r="BM20" s="570"/>
      <c r="BN20" s="55" t="s">
        <v>11</v>
      </c>
    </row>
    <row r="23" spans="1:66" ht="39" customHeight="1">
      <c r="A23" s="567" t="s">
        <v>719</v>
      </c>
      <c r="B23" s="567"/>
      <c r="C23" s="567"/>
      <c r="D23" s="567"/>
      <c r="E23" s="567"/>
      <c r="F23" s="567"/>
      <c r="G23" s="567"/>
      <c r="H23" s="567"/>
      <c r="I23" s="567"/>
      <c r="J23" s="567"/>
      <c r="K23" s="567"/>
      <c r="L23" s="567"/>
      <c r="M23" s="567"/>
      <c r="N23" s="567"/>
      <c r="O23" s="567"/>
      <c r="P23" s="567"/>
      <c r="Q23" s="567"/>
      <c r="R23" s="567"/>
      <c r="S23" s="567"/>
      <c r="T23" s="567"/>
      <c r="U23" s="567"/>
      <c r="V23" s="567"/>
      <c r="W23" s="567"/>
      <c r="X23" s="567"/>
      <c r="Y23" s="567"/>
      <c r="Z23" s="567"/>
      <c r="AA23" s="567"/>
      <c r="AB23" s="567"/>
      <c r="AC23" s="567"/>
      <c r="AD23" s="567"/>
      <c r="AE23" s="567"/>
      <c r="AF23" s="567"/>
      <c r="AG23" s="567"/>
      <c r="AH23" s="567"/>
      <c r="AI23" s="567"/>
      <c r="AJ23" s="567"/>
      <c r="AK23" s="567"/>
      <c r="AL23" s="567"/>
      <c r="AM23" s="567"/>
      <c r="AN23" s="567"/>
      <c r="AO23" s="567"/>
      <c r="AP23" s="567"/>
      <c r="AQ23" s="567"/>
      <c r="AR23" s="567"/>
      <c r="AS23" s="567"/>
      <c r="AT23" s="567"/>
      <c r="AU23" s="567"/>
      <c r="AV23" s="567"/>
      <c r="AW23" s="567"/>
      <c r="AX23" s="567"/>
      <c r="AY23" s="567"/>
      <c r="AZ23" s="567"/>
      <c r="BA23" s="567"/>
      <c r="BB23" s="567"/>
      <c r="BC23" s="567"/>
      <c r="BD23" s="567"/>
      <c r="BE23" s="567"/>
      <c r="BF23" s="567"/>
      <c r="BG23" s="567"/>
      <c r="BH23" s="567"/>
      <c r="BI23" s="567"/>
      <c r="BJ23" s="567"/>
      <c r="BK23" s="567"/>
      <c r="BL23" s="567"/>
      <c r="BM23" s="567"/>
      <c r="BN23" s="567"/>
    </row>
    <row r="24" spans="1:66" ht="12.75">
      <c r="A24" s="567" t="s">
        <v>720</v>
      </c>
      <c r="B24" s="567"/>
      <c r="C24" s="567"/>
      <c r="D24" s="567"/>
      <c r="E24" s="567"/>
      <c r="F24" s="567"/>
      <c r="G24" s="567"/>
      <c r="H24" s="567"/>
      <c r="I24" s="567"/>
      <c r="J24" s="567"/>
      <c r="K24" s="567"/>
      <c r="L24" s="567"/>
      <c r="M24" s="567"/>
      <c r="N24" s="567"/>
      <c r="O24" s="567"/>
      <c r="P24" s="567"/>
      <c r="Q24" s="567"/>
      <c r="R24" s="567"/>
      <c r="S24" s="567"/>
      <c r="T24" s="567"/>
      <c r="U24" s="567"/>
      <c r="V24" s="567"/>
      <c r="W24" s="567"/>
      <c r="X24" s="567"/>
      <c r="Y24" s="567"/>
      <c r="Z24" s="567"/>
      <c r="AA24" s="567"/>
      <c r="AB24" s="567"/>
      <c r="AC24" s="567"/>
      <c r="AD24" s="567"/>
      <c r="AE24" s="567"/>
      <c r="AF24" s="567"/>
      <c r="AG24" s="567"/>
      <c r="AH24" s="567"/>
      <c r="AI24" s="567"/>
      <c r="AJ24" s="567"/>
      <c r="AK24" s="567"/>
      <c r="AL24" s="567"/>
      <c r="AM24" s="567"/>
      <c r="AN24" s="567"/>
      <c r="AO24" s="567"/>
      <c r="AP24" s="567"/>
      <c r="AQ24" s="567"/>
      <c r="AR24" s="567"/>
      <c r="AS24" s="567"/>
      <c r="AT24" s="567"/>
      <c r="AU24" s="567"/>
      <c r="AV24" s="567"/>
      <c r="AW24" s="567"/>
      <c r="AX24" s="567"/>
      <c r="AY24" s="567"/>
      <c r="AZ24" s="567"/>
      <c r="BA24" s="567"/>
      <c r="BB24" s="567"/>
      <c r="BC24" s="567"/>
      <c r="BD24" s="567"/>
      <c r="BE24" s="567"/>
      <c r="BF24" s="567"/>
      <c r="BG24" s="567"/>
      <c r="BH24" s="567"/>
      <c r="BI24" s="567"/>
      <c r="BJ24" s="567"/>
      <c r="BK24" s="567"/>
      <c r="BL24" s="567"/>
      <c r="BM24" s="567"/>
      <c r="BN24" s="567"/>
    </row>
    <row r="25" spans="1:66" ht="12.75">
      <c r="A25" s="567" t="s">
        <v>721</v>
      </c>
      <c r="B25" s="567"/>
      <c r="C25" s="567"/>
      <c r="D25" s="567"/>
      <c r="E25" s="567"/>
      <c r="F25" s="567"/>
      <c r="G25" s="567"/>
      <c r="H25" s="567"/>
      <c r="I25" s="567"/>
      <c r="J25" s="567"/>
      <c r="K25" s="567"/>
      <c r="L25" s="567"/>
      <c r="M25" s="567"/>
      <c r="N25" s="567"/>
      <c r="O25" s="567"/>
      <c r="P25" s="567"/>
      <c r="Q25" s="567"/>
      <c r="R25" s="567"/>
      <c r="S25" s="567"/>
      <c r="T25" s="567"/>
      <c r="U25" s="567"/>
      <c r="V25" s="567"/>
      <c r="W25" s="567"/>
      <c r="X25" s="567"/>
      <c r="Y25" s="567"/>
      <c r="Z25" s="567"/>
      <c r="AA25" s="567"/>
      <c r="AB25" s="567"/>
      <c r="AC25" s="567"/>
      <c r="AD25" s="567"/>
      <c r="AE25" s="567"/>
      <c r="AF25" s="567"/>
      <c r="AG25" s="567"/>
      <c r="AH25" s="567"/>
      <c r="AI25" s="567"/>
      <c r="AJ25" s="567"/>
      <c r="AK25" s="567"/>
      <c r="AL25" s="567"/>
      <c r="AM25" s="567"/>
      <c r="AN25" s="567"/>
      <c r="AO25" s="567"/>
      <c r="AP25" s="567"/>
      <c r="AQ25" s="567"/>
      <c r="AR25" s="567"/>
      <c r="AS25" s="567"/>
      <c r="AT25" s="567"/>
      <c r="AU25" s="567"/>
      <c r="AV25" s="567"/>
      <c r="AW25" s="567"/>
      <c r="AX25" s="567"/>
      <c r="AY25" s="567"/>
      <c r="AZ25" s="567"/>
      <c r="BA25" s="567"/>
      <c r="BB25" s="567"/>
      <c r="BC25" s="567"/>
      <c r="BD25" s="567"/>
      <c r="BE25" s="567"/>
      <c r="BF25" s="567"/>
      <c r="BG25" s="567"/>
      <c r="BH25" s="567"/>
      <c r="BI25" s="567"/>
      <c r="BJ25" s="567"/>
      <c r="BK25" s="567"/>
      <c r="BL25" s="567"/>
      <c r="BM25" s="567"/>
      <c r="BN25" s="567"/>
    </row>
    <row r="26" spans="1:66" ht="12.75">
      <c r="A26" s="567" t="s">
        <v>722</v>
      </c>
      <c r="B26" s="567"/>
      <c r="C26" s="567"/>
      <c r="D26" s="567"/>
      <c r="E26" s="567"/>
      <c r="F26" s="567"/>
      <c r="G26" s="567"/>
      <c r="H26" s="567"/>
      <c r="I26" s="567"/>
      <c r="J26" s="567"/>
      <c r="K26" s="567"/>
      <c r="L26" s="567"/>
      <c r="M26" s="567"/>
      <c r="N26" s="567"/>
      <c r="O26" s="567"/>
      <c r="P26" s="567"/>
      <c r="Q26" s="567"/>
      <c r="R26" s="567"/>
      <c r="S26" s="567"/>
      <c r="T26" s="567"/>
      <c r="U26" s="567"/>
      <c r="V26" s="567"/>
      <c r="W26" s="567"/>
      <c r="X26" s="567"/>
      <c r="Y26" s="567"/>
      <c r="Z26" s="567"/>
      <c r="AA26" s="567"/>
      <c r="AB26" s="567"/>
      <c r="AC26" s="567"/>
      <c r="AD26" s="567"/>
      <c r="AE26" s="567"/>
      <c r="AF26" s="567"/>
      <c r="AG26" s="567"/>
      <c r="AH26" s="567"/>
      <c r="AI26" s="567"/>
      <c r="AJ26" s="567"/>
      <c r="AK26" s="567"/>
      <c r="AL26" s="567"/>
      <c r="AM26" s="567"/>
      <c r="AN26" s="567"/>
      <c r="AO26" s="567"/>
      <c r="AP26" s="567"/>
      <c r="AQ26" s="567"/>
      <c r="AR26" s="567"/>
      <c r="AS26" s="567"/>
      <c r="AT26" s="567"/>
      <c r="AU26" s="567"/>
      <c r="AV26" s="567"/>
      <c r="AW26" s="567"/>
      <c r="AX26" s="567"/>
      <c r="AY26" s="567"/>
      <c r="AZ26" s="567"/>
      <c r="BA26" s="567"/>
      <c r="BB26" s="567"/>
      <c r="BC26" s="567"/>
      <c r="BD26" s="567"/>
      <c r="BE26" s="567"/>
      <c r="BF26" s="567"/>
      <c r="BG26" s="567"/>
      <c r="BH26" s="567"/>
      <c r="BI26" s="567"/>
      <c r="BJ26" s="567"/>
      <c r="BK26" s="567"/>
      <c r="BL26" s="567"/>
      <c r="BM26" s="567"/>
      <c r="BN26" s="567"/>
    </row>
    <row r="27" spans="1:66" ht="12.75">
      <c r="A27" s="567" t="s">
        <v>723</v>
      </c>
      <c r="B27" s="567"/>
      <c r="C27" s="567"/>
      <c r="D27" s="567"/>
      <c r="E27" s="567"/>
      <c r="F27" s="567"/>
      <c r="G27" s="567"/>
      <c r="H27" s="567"/>
      <c r="I27" s="567"/>
      <c r="J27" s="567"/>
      <c r="K27" s="567"/>
      <c r="L27" s="567"/>
      <c r="M27" s="567"/>
      <c r="N27" s="567"/>
      <c r="O27" s="567"/>
      <c r="P27" s="567"/>
      <c r="Q27" s="567"/>
      <c r="R27" s="567"/>
      <c r="S27" s="567"/>
      <c r="T27" s="567"/>
      <c r="U27" s="567"/>
      <c r="V27" s="567"/>
      <c r="W27" s="567"/>
      <c r="X27" s="567"/>
      <c r="Y27" s="567"/>
      <c r="Z27" s="567"/>
      <c r="AA27" s="567"/>
      <c r="AB27" s="567"/>
      <c r="AC27" s="567"/>
      <c r="AD27" s="567"/>
      <c r="AE27" s="567"/>
      <c r="AF27" s="567"/>
      <c r="AG27" s="567"/>
      <c r="AH27" s="567"/>
      <c r="AI27" s="567"/>
      <c r="AJ27" s="567"/>
      <c r="AK27" s="567"/>
      <c r="AL27" s="567"/>
      <c r="AM27" s="567"/>
      <c r="AN27" s="567"/>
      <c r="AO27" s="567"/>
      <c r="AP27" s="567"/>
      <c r="AQ27" s="567"/>
      <c r="AR27" s="567"/>
      <c r="AS27" s="567"/>
      <c r="AT27" s="567"/>
      <c r="AU27" s="567"/>
      <c r="AV27" s="567"/>
      <c r="AW27" s="567"/>
      <c r="AX27" s="567"/>
      <c r="AY27" s="567"/>
      <c r="AZ27" s="567"/>
      <c r="BA27" s="567"/>
      <c r="BB27" s="567"/>
      <c r="BC27" s="567"/>
      <c r="BD27" s="567"/>
      <c r="BE27" s="567"/>
      <c r="BF27" s="567"/>
      <c r="BG27" s="567"/>
      <c r="BH27" s="567"/>
      <c r="BI27" s="567"/>
      <c r="BJ27" s="567"/>
      <c r="BK27" s="567"/>
      <c r="BL27" s="567"/>
      <c r="BM27" s="567"/>
      <c r="BN27" s="567"/>
    </row>
    <row r="28" spans="1:66" ht="12.75">
      <c r="A28" s="567" t="s">
        <v>724</v>
      </c>
      <c r="B28" s="567"/>
      <c r="C28" s="567"/>
      <c r="D28" s="567"/>
      <c r="E28" s="567"/>
      <c r="F28" s="567"/>
      <c r="G28" s="567"/>
      <c r="H28" s="567"/>
      <c r="I28" s="567"/>
      <c r="J28" s="567"/>
      <c r="K28" s="567"/>
      <c r="L28" s="567"/>
      <c r="M28" s="567"/>
      <c r="N28" s="567"/>
      <c r="O28" s="567"/>
      <c r="P28" s="567"/>
      <c r="Q28" s="567"/>
      <c r="R28" s="567"/>
      <c r="S28" s="567"/>
      <c r="T28" s="567"/>
      <c r="U28" s="567"/>
      <c r="V28" s="567"/>
      <c r="W28" s="567"/>
      <c r="X28" s="567"/>
      <c r="Y28" s="567"/>
      <c r="Z28" s="567"/>
      <c r="AA28" s="567"/>
      <c r="AB28" s="567"/>
      <c r="AC28" s="567"/>
      <c r="AD28" s="567"/>
      <c r="AE28" s="567"/>
      <c r="AF28" s="567"/>
      <c r="AG28" s="567"/>
      <c r="AH28" s="567"/>
      <c r="AI28" s="567"/>
      <c r="AJ28" s="567"/>
      <c r="AK28" s="567"/>
      <c r="AL28" s="567"/>
      <c r="AM28" s="567"/>
      <c r="AN28" s="567"/>
      <c r="AO28" s="567"/>
      <c r="AP28" s="567"/>
      <c r="AQ28" s="567"/>
      <c r="AR28" s="567"/>
      <c r="AS28" s="567"/>
      <c r="AT28" s="567"/>
      <c r="AU28" s="567"/>
      <c r="AV28" s="567"/>
      <c r="AW28" s="567"/>
      <c r="AX28" s="567"/>
      <c r="AY28" s="567"/>
      <c r="AZ28" s="567"/>
      <c r="BA28" s="567"/>
      <c r="BB28" s="567"/>
      <c r="BC28" s="567"/>
      <c r="BD28" s="567"/>
      <c r="BE28" s="567"/>
      <c r="BF28" s="567"/>
      <c r="BG28" s="567"/>
      <c r="BH28" s="567"/>
      <c r="BI28" s="567"/>
      <c r="BJ28" s="567"/>
      <c r="BK28" s="567"/>
      <c r="BL28" s="567"/>
      <c r="BM28" s="567"/>
      <c r="BN28" s="567"/>
    </row>
    <row r="29" spans="1:66" ht="48.75" customHeight="1">
      <c r="A29" s="567" t="s">
        <v>725</v>
      </c>
      <c r="B29" s="567"/>
      <c r="C29" s="567"/>
      <c r="D29" s="567"/>
      <c r="E29" s="567"/>
      <c r="F29" s="567"/>
      <c r="G29" s="567"/>
      <c r="H29" s="567"/>
      <c r="I29" s="567"/>
      <c r="J29" s="567"/>
      <c r="K29" s="567"/>
      <c r="L29" s="567"/>
      <c r="M29" s="567"/>
      <c r="N29" s="567"/>
      <c r="O29" s="567"/>
      <c r="P29" s="567"/>
      <c r="Q29" s="567"/>
      <c r="R29" s="567"/>
      <c r="S29" s="567"/>
      <c r="T29" s="567"/>
      <c r="U29" s="567"/>
      <c r="V29" s="567"/>
      <c r="W29" s="567"/>
      <c r="X29" s="567"/>
      <c r="Y29" s="567"/>
      <c r="Z29" s="567"/>
      <c r="AA29" s="567"/>
      <c r="AB29" s="567"/>
      <c r="AC29" s="567"/>
      <c r="AD29" s="567"/>
      <c r="AE29" s="567"/>
      <c r="AF29" s="567"/>
      <c r="AG29" s="567"/>
      <c r="AH29" s="567"/>
      <c r="AI29" s="567"/>
      <c r="AJ29" s="567"/>
      <c r="AK29" s="567"/>
      <c r="AL29" s="567"/>
      <c r="AM29" s="567"/>
      <c r="AN29" s="567"/>
      <c r="AO29" s="567"/>
      <c r="AP29" s="567"/>
      <c r="AQ29" s="567"/>
      <c r="AR29" s="567"/>
      <c r="AS29" s="567"/>
      <c r="AT29" s="567"/>
      <c r="AU29" s="567"/>
      <c r="AV29" s="567"/>
      <c r="AW29" s="567"/>
      <c r="AX29" s="567"/>
      <c r="AY29" s="567"/>
      <c r="AZ29" s="567"/>
      <c r="BA29" s="567"/>
      <c r="BB29" s="567"/>
      <c r="BC29" s="567"/>
      <c r="BD29" s="567"/>
      <c r="BE29" s="567"/>
      <c r="BF29" s="567"/>
      <c r="BG29" s="567"/>
      <c r="BH29" s="567"/>
      <c r="BI29" s="567"/>
      <c r="BJ29" s="567"/>
      <c r="BK29" s="567"/>
      <c r="BL29" s="567"/>
      <c r="BM29" s="567"/>
      <c r="BN29" s="567"/>
    </row>
    <row r="30" spans="1:66" ht="12.75">
      <c r="A30" s="567"/>
      <c r="B30" s="567"/>
      <c r="C30" s="567"/>
      <c r="D30" s="567"/>
      <c r="E30" s="567"/>
      <c r="F30" s="567"/>
      <c r="G30" s="567"/>
      <c r="H30" s="567"/>
      <c r="I30" s="567"/>
      <c r="J30" s="567"/>
      <c r="K30" s="567"/>
      <c r="L30" s="567"/>
      <c r="M30" s="567"/>
      <c r="N30" s="567"/>
      <c r="O30" s="567"/>
      <c r="P30" s="567"/>
      <c r="Q30" s="567"/>
      <c r="R30" s="567"/>
      <c r="S30" s="567"/>
      <c r="T30" s="567"/>
      <c r="U30" s="567"/>
      <c r="V30" s="567"/>
      <c r="W30" s="567"/>
      <c r="X30" s="567"/>
      <c r="Y30" s="567"/>
      <c r="Z30" s="567"/>
      <c r="AA30" s="567"/>
      <c r="AB30" s="567"/>
      <c r="AC30" s="567"/>
      <c r="AD30" s="567"/>
      <c r="AE30" s="567"/>
      <c r="AF30" s="567"/>
      <c r="AG30" s="567"/>
      <c r="AH30" s="567"/>
      <c r="AI30" s="567"/>
      <c r="AJ30" s="567"/>
      <c r="AK30" s="567"/>
      <c r="AL30" s="567"/>
      <c r="AM30" s="567"/>
      <c r="AN30" s="567"/>
      <c r="AO30" s="567"/>
      <c r="AP30" s="567"/>
      <c r="AQ30" s="567"/>
      <c r="AR30" s="567"/>
      <c r="AS30" s="567"/>
      <c r="AT30" s="567"/>
      <c r="AU30" s="567"/>
      <c r="AV30" s="567"/>
      <c r="AW30" s="567"/>
      <c r="AX30" s="567"/>
      <c r="AY30" s="567"/>
      <c r="AZ30" s="567"/>
      <c r="BA30" s="567"/>
      <c r="BB30" s="567"/>
      <c r="BC30" s="567"/>
      <c r="BD30" s="567"/>
      <c r="BE30" s="567"/>
      <c r="BF30" s="567"/>
      <c r="BG30" s="567"/>
      <c r="BH30" s="567"/>
      <c r="BI30" s="567"/>
      <c r="BJ30" s="567"/>
      <c r="BK30" s="567"/>
      <c r="BL30" s="567"/>
      <c r="BM30" s="567"/>
      <c r="BN30" s="567"/>
    </row>
    <row r="31" spans="1:66" ht="12.75">
      <c r="A31" s="567"/>
      <c r="B31" s="567"/>
      <c r="C31" s="567"/>
      <c r="D31" s="567"/>
      <c r="E31" s="567"/>
      <c r="F31" s="567"/>
      <c r="G31" s="567"/>
      <c r="H31" s="567"/>
      <c r="I31" s="567"/>
      <c r="J31" s="567"/>
      <c r="K31" s="567"/>
      <c r="L31" s="567"/>
      <c r="M31" s="567"/>
      <c r="N31" s="567"/>
      <c r="O31" s="567"/>
      <c r="P31" s="567"/>
      <c r="Q31" s="567"/>
      <c r="R31" s="567"/>
      <c r="S31" s="567"/>
      <c r="T31" s="567"/>
      <c r="U31" s="567"/>
      <c r="V31" s="567"/>
      <c r="W31" s="567"/>
      <c r="X31" s="567"/>
      <c r="Y31" s="567"/>
      <c r="Z31" s="567"/>
      <c r="AA31" s="567"/>
      <c r="AB31" s="567"/>
      <c r="AC31" s="567"/>
      <c r="AD31" s="567"/>
      <c r="AE31" s="567"/>
      <c r="AF31" s="567"/>
      <c r="AG31" s="567"/>
      <c r="AH31" s="567"/>
      <c r="AI31" s="567"/>
      <c r="AJ31" s="567"/>
      <c r="AK31" s="567"/>
      <c r="AL31" s="567"/>
      <c r="AM31" s="567"/>
      <c r="AN31" s="567"/>
      <c r="AO31" s="567"/>
      <c r="AP31" s="567"/>
      <c r="AQ31" s="567"/>
      <c r="AR31" s="567"/>
      <c r="AS31" s="567"/>
      <c r="AT31" s="567"/>
      <c r="AU31" s="567"/>
      <c r="AV31" s="567"/>
      <c r="AW31" s="567"/>
      <c r="AX31" s="567"/>
      <c r="AY31" s="567"/>
      <c r="AZ31" s="567"/>
      <c r="BA31" s="567"/>
      <c r="BB31" s="567"/>
      <c r="BC31" s="567"/>
      <c r="BD31" s="567"/>
      <c r="BE31" s="567"/>
      <c r="BF31" s="567"/>
      <c r="BG31" s="567"/>
      <c r="BH31" s="567"/>
      <c r="BI31" s="567"/>
      <c r="BJ31" s="567"/>
      <c r="BK31" s="567"/>
      <c r="BL31" s="567"/>
      <c r="BM31" s="567"/>
      <c r="BN31" s="567"/>
    </row>
    <row r="32" spans="1:66" ht="12.75">
      <c r="A32" s="567"/>
      <c r="B32" s="567"/>
      <c r="C32" s="567"/>
      <c r="D32" s="567"/>
      <c r="E32" s="567"/>
      <c r="F32" s="567"/>
      <c r="G32" s="567"/>
      <c r="H32" s="567"/>
      <c r="I32" s="567"/>
      <c r="J32" s="567"/>
      <c r="K32" s="567"/>
      <c r="L32" s="567"/>
      <c r="M32" s="567"/>
      <c r="N32" s="567"/>
      <c r="O32" s="567"/>
      <c r="P32" s="567"/>
      <c r="Q32" s="567"/>
      <c r="R32" s="567"/>
      <c r="S32" s="567"/>
      <c r="T32" s="567"/>
      <c r="U32" s="567"/>
      <c r="V32" s="567"/>
      <c r="W32" s="567"/>
      <c r="X32" s="567"/>
      <c r="Y32" s="567"/>
      <c r="Z32" s="567"/>
      <c r="AA32" s="567"/>
      <c r="AB32" s="567"/>
      <c r="AC32" s="567"/>
      <c r="AD32" s="567"/>
      <c r="AE32" s="567"/>
      <c r="AF32" s="567"/>
      <c r="AG32" s="567"/>
      <c r="AH32" s="567"/>
      <c r="AI32" s="567"/>
      <c r="AJ32" s="567"/>
      <c r="AK32" s="567"/>
      <c r="AL32" s="567"/>
      <c r="AM32" s="567"/>
      <c r="AN32" s="567"/>
      <c r="AO32" s="567"/>
      <c r="AP32" s="567"/>
      <c r="AQ32" s="567"/>
      <c r="AR32" s="567"/>
      <c r="AS32" s="567"/>
      <c r="AT32" s="567"/>
      <c r="AU32" s="567"/>
      <c r="AV32" s="567"/>
      <c r="AW32" s="567"/>
      <c r="AX32" s="567"/>
      <c r="AY32" s="567"/>
      <c r="AZ32" s="567"/>
      <c r="BA32" s="567"/>
      <c r="BB32" s="567"/>
      <c r="BC32" s="567"/>
      <c r="BD32" s="567"/>
      <c r="BE32" s="567"/>
      <c r="BF32" s="567"/>
      <c r="BG32" s="567"/>
      <c r="BH32" s="567"/>
      <c r="BI32" s="567"/>
      <c r="BJ32" s="567"/>
      <c r="BK32" s="567"/>
      <c r="BL32" s="567"/>
      <c r="BM32" s="567"/>
      <c r="BN32" s="567"/>
    </row>
    <row r="33" spans="1:66" ht="12.75">
      <c r="A33" s="567"/>
      <c r="B33" s="567"/>
      <c r="C33" s="567"/>
      <c r="D33" s="567"/>
      <c r="E33" s="567"/>
      <c r="F33" s="567"/>
      <c r="G33" s="567"/>
      <c r="H33" s="567"/>
      <c r="I33" s="567"/>
      <c r="J33" s="567"/>
      <c r="K33" s="567"/>
      <c r="L33" s="567"/>
      <c r="M33" s="567"/>
      <c r="N33" s="567"/>
      <c r="O33" s="567"/>
      <c r="P33" s="567"/>
      <c r="Q33" s="567"/>
      <c r="R33" s="567"/>
      <c r="S33" s="567"/>
      <c r="T33" s="567"/>
      <c r="U33" s="567"/>
      <c r="V33" s="567"/>
      <c r="W33" s="567"/>
      <c r="X33" s="567"/>
      <c r="Y33" s="567"/>
      <c r="Z33" s="567"/>
      <c r="AA33" s="567"/>
      <c r="AB33" s="567"/>
      <c r="AC33" s="567"/>
      <c r="AD33" s="567"/>
      <c r="AE33" s="567"/>
      <c r="AF33" s="567"/>
      <c r="AG33" s="567"/>
      <c r="AH33" s="567"/>
      <c r="AI33" s="567"/>
      <c r="AJ33" s="567"/>
      <c r="AK33" s="567"/>
      <c r="AL33" s="567"/>
      <c r="AM33" s="567"/>
      <c r="AN33" s="567"/>
      <c r="AO33" s="567"/>
      <c r="AP33" s="567"/>
      <c r="AQ33" s="567"/>
      <c r="AR33" s="567"/>
      <c r="AS33" s="567"/>
      <c r="AT33" s="567"/>
      <c r="AU33" s="567"/>
      <c r="AV33" s="567"/>
      <c r="AW33" s="567"/>
      <c r="AX33" s="567"/>
      <c r="AY33" s="567"/>
      <c r="AZ33" s="567"/>
      <c r="BA33" s="567"/>
      <c r="BB33" s="567"/>
      <c r="BC33" s="567"/>
      <c r="BD33" s="567"/>
      <c r="BE33" s="567"/>
      <c r="BF33" s="567"/>
      <c r="BG33" s="567"/>
      <c r="BH33" s="567"/>
      <c r="BI33" s="567"/>
      <c r="BJ33" s="567"/>
      <c r="BK33" s="567"/>
      <c r="BL33" s="567"/>
      <c r="BM33" s="567"/>
      <c r="BN33" s="567"/>
    </row>
  </sheetData>
  <sheetProtection/>
  <mergeCells count="54">
    <mergeCell ref="BH13:BM13"/>
    <mergeCell ref="E16:AY16"/>
    <mergeCell ref="AZ16:BG16"/>
    <mergeCell ref="BH16:BM16"/>
    <mergeCell ref="A12:D12"/>
    <mergeCell ref="E12:AY12"/>
    <mergeCell ref="AZ12:BG12"/>
    <mergeCell ref="BH12:BM12"/>
    <mergeCell ref="A13:D13"/>
    <mergeCell ref="E13:AY13"/>
    <mergeCell ref="AZ13:BG13"/>
    <mergeCell ref="A23:BN23"/>
    <mergeCell ref="A14:D14"/>
    <mergeCell ref="E14:AY14"/>
    <mergeCell ref="AZ14:BG14"/>
    <mergeCell ref="BH14:BM14"/>
    <mergeCell ref="A15:D15"/>
    <mergeCell ref="E15:AY15"/>
    <mergeCell ref="AZ15:BG15"/>
    <mergeCell ref="BH15:BM15"/>
    <mergeCell ref="A16:D16"/>
    <mergeCell ref="A17:D17"/>
    <mergeCell ref="E17:AY17"/>
    <mergeCell ref="AZ17:BG17"/>
    <mergeCell ref="BH17:BM17"/>
    <mergeCell ref="A20:BC20"/>
    <mergeCell ref="BD20:BM20"/>
    <mergeCell ref="A10:D10"/>
    <mergeCell ref="E10:AY10"/>
    <mergeCell ref="AZ10:BG10"/>
    <mergeCell ref="BH10:BM10"/>
    <mergeCell ref="A11:D11"/>
    <mergeCell ref="E11:AY11"/>
    <mergeCell ref="AZ11:BG11"/>
    <mergeCell ref="BH11:BM11"/>
    <mergeCell ref="A2:BN2"/>
    <mergeCell ref="S4:BN4"/>
    <mergeCell ref="AH5:BN5"/>
    <mergeCell ref="A7:D7"/>
    <mergeCell ref="E7:AY9"/>
    <mergeCell ref="AZ7:BG9"/>
    <mergeCell ref="BH7:BM9"/>
    <mergeCell ref="A8:D8"/>
    <mergeCell ref="A9:D9"/>
    <mergeCell ref="A30:BN30"/>
    <mergeCell ref="A31:BN31"/>
    <mergeCell ref="A32:BN32"/>
    <mergeCell ref="A33:BN33"/>
    <mergeCell ref="A24:BN24"/>
    <mergeCell ref="A25:BN25"/>
    <mergeCell ref="A26:BN26"/>
    <mergeCell ref="A27:BN27"/>
    <mergeCell ref="A28:BN28"/>
    <mergeCell ref="A29:BN29"/>
  </mergeCells>
  <printOptions horizontalCentered="1"/>
  <pageMargins left="0.7874015748031497" right="0.3937007874015748" top="0.5905511811023623" bottom="0.3937007874015748" header="0" footer="0"/>
  <pageSetup horizontalDpi="600" verticalDpi="600" orientation="portrait" paperSize="9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8"/>
  </sheetPr>
  <dimension ref="A1:BN18"/>
  <sheetViews>
    <sheetView view="pageBreakPreview" zoomScaleSheetLayoutView="100" workbookViewId="0" topLeftCell="A1">
      <selection activeCell="A2" sqref="A2:BN2"/>
    </sheetView>
  </sheetViews>
  <sheetFormatPr defaultColWidth="1.12109375" defaultRowHeight="12.75"/>
  <cols>
    <col min="1" max="16" width="1.12109375" style="10" customWidth="1"/>
    <col min="17" max="17" width="1.25" style="10" customWidth="1"/>
    <col min="18" max="20" width="1.12109375" style="10" customWidth="1"/>
    <col min="21" max="21" width="0.6171875" style="10" customWidth="1"/>
    <col min="22" max="32" width="1.12109375" style="10" customWidth="1"/>
    <col min="33" max="33" width="2.625" style="10" customWidth="1"/>
    <col min="34" max="39" width="1.12109375" style="10" customWidth="1"/>
    <col min="40" max="40" width="1.12109375" style="10" hidden="1" customWidth="1"/>
    <col min="41" max="49" width="1.12109375" style="10" customWidth="1"/>
    <col min="50" max="50" width="2.125" style="10" customWidth="1"/>
    <col min="51" max="51" width="1.00390625" style="10" customWidth="1"/>
    <col min="52" max="52" width="0.74609375" style="10" customWidth="1"/>
    <col min="53" max="53" width="1.12109375" style="10" customWidth="1"/>
    <col min="54" max="54" width="0.875" style="10" customWidth="1"/>
    <col min="55" max="55" width="1.75390625" style="10" customWidth="1"/>
    <col min="56" max="62" width="1.12109375" style="10" customWidth="1"/>
    <col min="63" max="63" width="2.125" style="10" customWidth="1"/>
    <col min="64" max="64" width="2.75390625" style="10" customWidth="1"/>
    <col min="65" max="65" width="1.12109375" style="10" customWidth="1"/>
    <col min="66" max="66" width="17.125" style="10" customWidth="1"/>
    <col min="67" max="16384" width="1.12109375" style="10" customWidth="1"/>
  </cols>
  <sheetData>
    <row r="1" ht="12.75">
      <c r="BN1" s="68" t="s">
        <v>986</v>
      </c>
    </row>
    <row r="2" spans="1:66" s="6" customFormat="1" ht="47.25" customHeight="1">
      <c r="A2" s="566" t="s">
        <v>687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566"/>
      <c r="X2" s="566"/>
      <c r="Y2" s="566"/>
      <c r="Z2" s="566"/>
      <c r="AA2" s="566"/>
      <c r="AB2" s="566"/>
      <c r="AC2" s="566"/>
      <c r="AD2" s="566"/>
      <c r="AE2" s="566"/>
      <c r="AF2" s="566"/>
      <c r="AG2" s="566"/>
      <c r="AH2" s="566"/>
      <c r="AI2" s="566"/>
      <c r="AJ2" s="566"/>
      <c r="AK2" s="566"/>
      <c r="AL2" s="566"/>
      <c r="AM2" s="566"/>
      <c r="AN2" s="566"/>
      <c r="AO2" s="566"/>
      <c r="AP2" s="566"/>
      <c r="AQ2" s="566"/>
      <c r="AR2" s="566"/>
      <c r="AS2" s="566"/>
      <c r="AT2" s="566"/>
      <c r="AU2" s="566"/>
      <c r="AV2" s="566"/>
      <c r="AW2" s="566"/>
      <c r="AX2" s="566"/>
      <c r="AY2" s="566"/>
      <c r="AZ2" s="566"/>
      <c r="BA2" s="566"/>
      <c r="BB2" s="566"/>
      <c r="BC2" s="566"/>
      <c r="BD2" s="566"/>
      <c r="BE2" s="566"/>
      <c r="BF2" s="566"/>
      <c r="BG2" s="566"/>
      <c r="BH2" s="566"/>
      <c r="BI2" s="566"/>
      <c r="BJ2" s="566"/>
      <c r="BK2" s="566"/>
      <c r="BL2" s="566"/>
      <c r="BM2" s="566"/>
      <c r="BN2" s="566"/>
    </row>
    <row r="3" spans="1:66" s="6" customFormat="1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</row>
    <row r="4" spans="1:66" s="6" customFormat="1" ht="15.75">
      <c r="A4" s="6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780" t="s">
        <v>73</v>
      </c>
      <c r="T4" s="780"/>
      <c r="U4" s="780"/>
      <c r="V4" s="780"/>
      <c r="W4" s="780"/>
      <c r="X4" s="780"/>
      <c r="Y4" s="780"/>
      <c r="Z4" s="780"/>
      <c r="AA4" s="780"/>
      <c r="AB4" s="780"/>
      <c r="AC4" s="780"/>
      <c r="AD4" s="780"/>
      <c r="AE4" s="780"/>
      <c r="AF4" s="780"/>
      <c r="AG4" s="780"/>
      <c r="AH4" s="780"/>
      <c r="AI4" s="780"/>
      <c r="AJ4" s="780"/>
      <c r="AK4" s="780"/>
      <c r="AL4" s="780"/>
      <c r="AM4" s="780"/>
      <c r="AN4" s="780"/>
      <c r="AO4" s="780"/>
      <c r="AP4" s="780"/>
      <c r="AQ4" s="780"/>
      <c r="AR4" s="780"/>
      <c r="AS4" s="780"/>
      <c r="AT4" s="780"/>
      <c r="AU4" s="780"/>
      <c r="AV4" s="780"/>
      <c r="AW4" s="780"/>
      <c r="AX4" s="780"/>
      <c r="AY4" s="780"/>
      <c r="AZ4" s="780"/>
      <c r="BA4" s="780"/>
      <c r="BB4" s="780"/>
      <c r="BC4" s="780"/>
      <c r="BD4" s="780"/>
      <c r="BE4" s="780"/>
      <c r="BF4" s="780"/>
      <c r="BG4" s="780"/>
      <c r="BH4" s="780"/>
      <c r="BI4" s="780"/>
      <c r="BJ4" s="780"/>
      <c r="BK4" s="780"/>
      <c r="BL4" s="780"/>
      <c r="BM4" s="780"/>
      <c r="BN4" s="780"/>
    </row>
    <row r="5" spans="1:66" s="6" customFormat="1" ht="15.75">
      <c r="A5" s="6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04" t="s">
        <v>74</v>
      </c>
      <c r="AI5" s="604"/>
      <c r="AJ5" s="604"/>
      <c r="AK5" s="604"/>
      <c r="AL5" s="604"/>
      <c r="AM5" s="604"/>
      <c r="AN5" s="604"/>
      <c r="AO5" s="604"/>
      <c r="AP5" s="604"/>
      <c r="AQ5" s="604"/>
      <c r="AR5" s="604"/>
      <c r="AS5" s="604"/>
      <c r="AT5" s="604"/>
      <c r="AU5" s="604"/>
      <c r="AV5" s="604"/>
      <c r="AW5" s="604"/>
      <c r="AX5" s="604"/>
      <c r="AY5" s="604"/>
      <c r="AZ5" s="604"/>
      <c r="BA5" s="604"/>
      <c r="BB5" s="604"/>
      <c r="BC5" s="604"/>
      <c r="BD5" s="604"/>
      <c r="BE5" s="604"/>
      <c r="BF5" s="604"/>
      <c r="BG5" s="604"/>
      <c r="BH5" s="604"/>
      <c r="BI5" s="604"/>
      <c r="BJ5" s="604"/>
      <c r="BK5" s="604"/>
      <c r="BL5" s="604"/>
      <c r="BM5" s="604"/>
      <c r="BN5" s="604"/>
    </row>
    <row r="6" spans="1:66" s="9" customFormat="1" ht="9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12.75">
      <c r="A7" s="461" t="s">
        <v>4</v>
      </c>
      <c r="B7" s="462"/>
      <c r="C7" s="462"/>
      <c r="D7" s="463"/>
      <c r="E7" s="557" t="s">
        <v>9</v>
      </c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7"/>
      <c r="X7" s="557"/>
      <c r="Y7" s="557"/>
      <c r="Z7" s="557"/>
      <c r="AA7" s="557"/>
      <c r="AB7" s="557"/>
      <c r="AC7" s="557"/>
      <c r="AD7" s="557"/>
      <c r="AE7" s="557"/>
      <c r="AF7" s="557"/>
      <c r="AG7" s="557"/>
      <c r="AH7" s="557"/>
      <c r="AI7" s="557"/>
      <c r="AJ7" s="557"/>
      <c r="AK7" s="557"/>
      <c r="AL7" s="557"/>
      <c r="AM7" s="557"/>
      <c r="AN7" s="557"/>
      <c r="AO7" s="557"/>
      <c r="AP7" s="557"/>
      <c r="AQ7" s="557"/>
      <c r="AR7" s="557"/>
      <c r="AS7" s="557"/>
      <c r="AT7" s="557"/>
      <c r="AU7" s="557"/>
      <c r="AV7" s="557"/>
      <c r="AW7" s="557"/>
      <c r="AX7" s="557"/>
      <c r="AY7" s="557"/>
      <c r="AZ7" s="571" t="s">
        <v>359</v>
      </c>
      <c r="BA7" s="571"/>
      <c r="BB7" s="571"/>
      <c r="BC7" s="571"/>
      <c r="BD7" s="571"/>
      <c r="BE7" s="571"/>
      <c r="BF7" s="571"/>
      <c r="BG7" s="571"/>
      <c r="BH7" s="557" t="s">
        <v>155</v>
      </c>
      <c r="BI7" s="557"/>
      <c r="BJ7" s="557"/>
      <c r="BK7" s="557"/>
      <c r="BL7" s="557"/>
      <c r="BM7" s="557"/>
      <c r="BN7" s="101" t="s">
        <v>42</v>
      </c>
    </row>
    <row r="8" spans="1:66" ht="12.75">
      <c r="A8" s="577" t="s">
        <v>5</v>
      </c>
      <c r="B8" s="578"/>
      <c r="C8" s="578"/>
      <c r="D8" s="579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  <c r="V8" s="557"/>
      <c r="W8" s="557"/>
      <c r="X8" s="557"/>
      <c r="Y8" s="557"/>
      <c r="Z8" s="557"/>
      <c r="AA8" s="557"/>
      <c r="AB8" s="557"/>
      <c r="AC8" s="557"/>
      <c r="AD8" s="557"/>
      <c r="AE8" s="557"/>
      <c r="AF8" s="557"/>
      <c r="AG8" s="557"/>
      <c r="AH8" s="557"/>
      <c r="AI8" s="557"/>
      <c r="AJ8" s="557"/>
      <c r="AK8" s="557"/>
      <c r="AL8" s="557"/>
      <c r="AM8" s="557"/>
      <c r="AN8" s="557"/>
      <c r="AO8" s="557"/>
      <c r="AP8" s="557"/>
      <c r="AQ8" s="557"/>
      <c r="AR8" s="557"/>
      <c r="AS8" s="557"/>
      <c r="AT8" s="557"/>
      <c r="AU8" s="557"/>
      <c r="AV8" s="557"/>
      <c r="AW8" s="557"/>
      <c r="AX8" s="557"/>
      <c r="AY8" s="557"/>
      <c r="AZ8" s="571"/>
      <c r="BA8" s="571"/>
      <c r="BB8" s="571"/>
      <c r="BC8" s="571"/>
      <c r="BD8" s="571"/>
      <c r="BE8" s="571"/>
      <c r="BF8" s="571"/>
      <c r="BG8" s="571"/>
      <c r="BH8" s="557"/>
      <c r="BI8" s="557"/>
      <c r="BJ8" s="557"/>
      <c r="BK8" s="557"/>
      <c r="BL8" s="557"/>
      <c r="BM8" s="557"/>
      <c r="BN8" s="102" t="s">
        <v>58</v>
      </c>
    </row>
    <row r="9" spans="1:66" ht="12.75">
      <c r="A9" s="574"/>
      <c r="B9" s="575"/>
      <c r="C9" s="575"/>
      <c r="D9" s="576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557"/>
      <c r="Y9" s="557"/>
      <c r="Z9" s="557"/>
      <c r="AA9" s="557"/>
      <c r="AB9" s="557"/>
      <c r="AC9" s="557"/>
      <c r="AD9" s="557"/>
      <c r="AE9" s="557"/>
      <c r="AF9" s="557"/>
      <c r="AG9" s="557"/>
      <c r="AH9" s="557"/>
      <c r="AI9" s="557"/>
      <c r="AJ9" s="557"/>
      <c r="AK9" s="557"/>
      <c r="AL9" s="557"/>
      <c r="AM9" s="557"/>
      <c r="AN9" s="557"/>
      <c r="AO9" s="557"/>
      <c r="AP9" s="557"/>
      <c r="AQ9" s="557"/>
      <c r="AR9" s="557"/>
      <c r="AS9" s="557"/>
      <c r="AT9" s="557"/>
      <c r="AU9" s="557"/>
      <c r="AV9" s="557"/>
      <c r="AW9" s="557"/>
      <c r="AX9" s="557"/>
      <c r="AY9" s="557"/>
      <c r="AZ9" s="571"/>
      <c r="BA9" s="571"/>
      <c r="BB9" s="571"/>
      <c r="BC9" s="571"/>
      <c r="BD9" s="571"/>
      <c r="BE9" s="571"/>
      <c r="BF9" s="571"/>
      <c r="BG9" s="571"/>
      <c r="BH9" s="557"/>
      <c r="BI9" s="557"/>
      <c r="BJ9" s="557"/>
      <c r="BK9" s="557"/>
      <c r="BL9" s="557"/>
      <c r="BM9" s="557"/>
      <c r="BN9" s="103"/>
    </row>
    <row r="10" spans="1:66" ht="12.75">
      <c r="A10" s="553">
        <v>1</v>
      </c>
      <c r="B10" s="554"/>
      <c r="C10" s="554"/>
      <c r="D10" s="555"/>
      <c r="E10" s="778">
        <v>2</v>
      </c>
      <c r="F10" s="778"/>
      <c r="G10" s="778"/>
      <c r="H10" s="778"/>
      <c r="I10" s="778"/>
      <c r="J10" s="778"/>
      <c r="K10" s="778"/>
      <c r="L10" s="778"/>
      <c r="M10" s="778"/>
      <c r="N10" s="778"/>
      <c r="O10" s="778"/>
      <c r="P10" s="778"/>
      <c r="Q10" s="778"/>
      <c r="R10" s="778"/>
      <c r="S10" s="778"/>
      <c r="T10" s="778"/>
      <c r="U10" s="778"/>
      <c r="V10" s="778"/>
      <c r="W10" s="778"/>
      <c r="X10" s="778"/>
      <c r="Y10" s="778"/>
      <c r="Z10" s="778"/>
      <c r="AA10" s="778"/>
      <c r="AB10" s="778"/>
      <c r="AC10" s="778"/>
      <c r="AD10" s="778"/>
      <c r="AE10" s="778"/>
      <c r="AF10" s="778"/>
      <c r="AG10" s="778"/>
      <c r="AH10" s="778"/>
      <c r="AI10" s="778"/>
      <c r="AJ10" s="778"/>
      <c r="AK10" s="778"/>
      <c r="AL10" s="778"/>
      <c r="AM10" s="778"/>
      <c r="AN10" s="778"/>
      <c r="AO10" s="778"/>
      <c r="AP10" s="778"/>
      <c r="AQ10" s="778"/>
      <c r="AR10" s="778"/>
      <c r="AS10" s="778"/>
      <c r="AT10" s="778"/>
      <c r="AU10" s="778"/>
      <c r="AV10" s="778"/>
      <c r="AW10" s="778"/>
      <c r="AX10" s="778"/>
      <c r="AY10" s="778"/>
      <c r="AZ10" s="778">
        <v>3</v>
      </c>
      <c r="BA10" s="778"/>
      <c r="BB10" s="778"/>
      <c r="BC10" s="778"/>
      <c r="BD10" s="778"/>
      <c r="BE10" s="778"/>
      <c r="BF10" s="778"/>
      <c r="BG10" s="778"/>
      <c r="BH10" s="778">
        <v>4</v>
      </c>
      <c r="BI10" s="778"/>
      <c r="BJ10" s="778"/>
      <c r="BK10" s="778"/>
      <c r="BL10" s="778"/>
      <c r="BM10" s="778"/>
      <c r="BN10" s="69">
        <v>5</v>
      </c>
    </row>
    <row r="11" spans="1:66" ht="15.75">
      <c r="A11" s="693">
        <v>1</v>
      </c>
      <c r="B11" s="694"/>
      <c r="C11" s="694"/>
      <c r="D11" s="695"/>
      <c r="E11" s="785"/>
      <c r="F11" s="785"/>
      <c r="G11" s="785"/>
      <c r="H11" s="785"/>
      <c r="I11" s="785"/>
      <c r="J11" s="785"/>
      <c r="K11" s="785"/>
      <c r="L11" s="785"/>
      <c r="M11" s="785"/>
      <c r="N11" s="785"/>
      <c r="O11" s="785"/>
      <c r="P11" s="785"/>
      <c r="Q11" s="785"/>
      <c r="R11" s="785"/>
      <c r="S11" s="785"/>
      <c r="T11" s="785"/>
      <c r="U11" s="785"/>
      <c r="V11" s="785"/>
      <c r="W11" s="785"/>
      <c r="X11" s="785"/>
      <c r="Y11" s="785"/>
      <c r="Z11" s="785"/>
      <c r="AA11" s="785"/>
      <c r="AB11" s="785"/>
      <c r="AC11" s="785"/>
      <c r="AD11" s="785"/>
      <c r="AE11" s="785"/>
      <c r="AF11" s="785"/>
      <c r="AG11" s="785"/>
      <c r="AH11" s="785"/>
      <c r="AI11" s="785"/>
      <c r="AJ11" s="785"/>
      <c r="AK11" s="785"/>
      <c r="AL11" s="785"/>
      <c r="AM11" s="785"/>
      <c r="AN11" s="785"/>
      <c r="AO11" s="785"/>
      <c r="AP11" s="785"/>
      <c r="AQ11" s="785"/>
      <c r="AR11" s="785"/>
      <c r="AS11" s="785"/>
      <c r="AT11" s="785"/>
      <c r="AU11" s="785"/>
      <c r="AV11" s="785"/>
      <c r="AW11" s="785"/>
      <c r="AX11" s="785"/>
      <c r="AY11" s="785"/>
      <c r="AZ11" s="774"/>
      <c r="BA11" s="774"/>
      <c r="BB11" s="774"/>
      <c r="BC11" s="774"/>
      <c r="BD11" s="774"/>
      <c r="BE11" s="774"/>
      <c r="BF11" s="774"/>
      <c r="BG11" s="774"/>
      <c r="BH11" s="946"/>
      <c r="BI11" s="946"/>
      <c r="BJ11" s="946"/>
      <c r="BK11" s="946"/>
      <c r="BL11" s="946"/>
      <c r="BM11" s="946"/>
      <c r="BN11" s="99">
        <f>AZ11*BH11</f>
        <v>0</v>
      </c>
    </row>
    <row r="12" spans="1:66" ht="15.75">
      <c r="A12" s="603"/>
      <c r="B12" s="604"/>
      <c r="C12" s="604"/>
      <c r="D12" s="605"/>
      <c r="E12" s="776" t="s">
        <v>7</v>
      </c>
      <c r="F12" s="776"/>
      <c r="G12" s="776"/>
      <c r="H12" s="776"/>
      <c r="I12" s="776"/>
      <c r="J12" s="776"/>
      <c r="K12" s="776"/>
      <c r="L12" s="776"/>
      <c r="M12" s="776"/>
      <c r="N12" s="776"/>
      <c r="O12" s="776"/>
      <c r="P12" s="776"/>
      <c r="Q12" s="776"/>
      <c r="R12" s="776"/>
      <c r="S12" s="776"/>
      <c r="T12" s="776"/>
      <c r="U12" s="776"/>
      <c r="V12" s="776"/>
      <c r="W12" s="776"/>
      <c r="X12" s="776"/>
      <c r="Y12" s="776"/>
      <c r="Z12" s="776"/>
      <c r="AA12" s="776"/>
      <c r="AB12" s="776"/>
      <c r="AC12" s="776"/>
      <c r="AD12" s="776"/>
      <c r="AE12" s="776"/>
      <c r="AF12" s="776"/>
      <c r="AG12" s="776"/>
      <c r="AH12" s="776"/>
      <c r="AI12" s="776"/>
      <c r="AJ12" s="776"/>
      <c r="AK12" s="776"/>
      <c r="AL12" s="776"/>
      <c r="AM12" s="776"/>
      <c r="AN12" s="776"/>
      <c r="AO12" s="776"/>
      <c r="AP12" s="776"/>
      <c r="AQ12" s="776"/>
      <c r="AR12" s="776"/>
      <c r="AS12" s="776"/>
      <c r="AT12" s="776"/>
      <c r="AU12" s="776"/>
      <c r="AV12" s="776"/>
      <c r="AW12" s="776"/>
      <c r="AX12" s="776"/>
      <c r="AY12" s="776"/>
      <c r="AZ12" s="774"/>
      <c r="BA12" s="774"/>
      <c r="BB12" s="774"/>
      <c r="BC12" s="774"/>
      <c r="BD12" s="774"/>
      <c r="BE12" s="774"/>
      <c r="BF12" s="774"/>
      <c r="BG12" s="774"/>
      <c r="BH12" s="946"/>
      <c r="BI12" s="946"/>
      <c r="BJ12" s="946"/>
      <c r="BK12" s="946"/>
      <c r="BL12" s="946"/>
      <c r="BM12" s="946"/>
      <c r="BN12" s="100">
        <f>SUM(BN11:BN11)</f>
        <v>0</v>
      </c>
    </row>
    <row r="13" spans="1:66" ht="15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4"/>
      <c r="BA13" s="24"/>
      <c r="BB13" s="24"/>
      <c r="BC13" s="24"/>
      <c r="BD13" s="24"/>
      <c r="BE13" s="24"/>
      <c r="BF13" s="24"/>
      <c r="BG13" s="24"/>
      <c r="BH13" s="151"/>
      <c r="BI13" s="151"/>
      <c r="BJ13" s="151"/>
      <c r="BK13" s="151"/>
      <c r="BL13" s="151"/>
      <c r="BM13" s="151"/>
      <c r="BN13" s="21"/>
    </row>
    <row r="15" spans="1:66" ht="15.75">
      <c r="A15" s="608" t="s">
        <v>526</v>
      </c>
      <c r="B15" s="608"/>
      <c r="C15" s="608"/>
      <c r="D15" s="608"/>
      <c r="E15" s="608"/>
      <c r="F15" s="608"/>
      <c r="G15" s="608"/>
      <c r="H15" s="608"/>
      <c r="I15" s="608"/>
      <c r="J15" s="608"/>
      <c r="K15" s="608"/>
      <c r="L15" s="608"/>
      <c r="M15" s="608"/>
      <c r="N15" s="608"/>
      <c r="O15" s="608"/>
      <c r="P15" s="608"/>
      <c r="Q15" s="608"/>
      <c r="R15" s="608"/>
      <c r="S15" s="608"/>
      <c r="T15" s="608"/>
      <c r="U15" s="608"/>
      <c r="V15" s="608"/>
      <c r="W15" s="608"/>
      <c r="X15" s="608"/>
      <c r="Y15" s="608"/>
      <c r="Z15" s="608"/>
      <c r="AA15" s="608"/>
      <c r="AB15" s="608"/>
      <c r="AC15" s="608"/>
      <c r="AD15" s="608"/>
      <c r="AE15" s="608"/>
      <c r="AF15" s="608"/>
      <c r="AG15" s="608"/>
      <c r="AH15" s="608"/>
      <c r="AI15" s="608"/>
      <c r="AJ15" s="608"/>
      <c r="AK15" s="608"/>
      <c r="AL15" s="608"/>
      <c r="AM15" s="608"/>
      <c r="AN15" s="608"/>
      <c r="AO15" s="608"/>
      <c r="AP15" s="608"/>
      <c r="AQ15" s="608"/>
      <c r="AR15" s="608"/>
      <c r="AS15" s="608"/>
      <c r="AT15" s="608"/>
      <c r="AU15" s="608"/>
      <c r="AV15" s="608"/>
      <c r="AW15" s="608"/>
      <c r="AX15" s="608"/>
      <c r="AY15" s="608"/>
      <c r="AZ15" s="608"/>
      <c r="BA15" s="608"/>
      <c r="BB15" s="608"/>
      <c r="BC15" s="608"/>
      <c r="BD15" s="570">
        <f>BN12</f>
        <v>0</v>
      </c>
      <c r="BE15" s="570"/>
      <c r="BF15" s="570"/>
      <c r="BG15" s="570"/>
      <c r="BH15" s="570"/>
      <c r="BI15" s="570"/>
      <c r="BJ15" s="570"/>
      <c r="BK15" s="570"/>
      <c r="BL15" s="570"/>
      <c r="BM15" s="570"/>
      <c r="BN15" s="55" t="s">
        <v>11</v>
      </c>
    </row>
    <row r="18" spans="1:66" ht="52.5" customHeight="1">
      <c r="A18" s="567" t="s">
        <v>525</v>
      </c>
      <c r="B18" s="567"/>
      <c r="C18" s="567"/>
      <c r="D18" s="567"/>
      <c r="E18" s="567"/>
      <c r="F18" s="567"/>
      <c r="G18" s="567"/>
      <c r="H18" s="567"/>
      <c r="I18" s="567"/>
      <c r="J18" s="567"/>
      <c r="K18" s="567"/>
      <c r="L18" s="567"/>
      <c r="M18" s="567"/>
      <c r="N18" s="567"/>
      <c r="O18" s="567"/>
      <c r="P18" s="567"/>
      <c r="Q18" s="567"/>
      <c r="R18" s="567"/>
      <c r="S18" s="567"/>
      <c r="T18" s="567"/>
      <c r="U18" s="567"/>
      <c r="V18" s="567"/>
      <c r="W18" s="567"/>
      <c r="X18" s="567"/>
      <c r="Y18" s="567"/>
      <c r="Z18" s="567"/>
      <c r="AA18" s="567"/>
      <c r="AB18" s="567"/>
      <c r="AC18" s="567"/>
      <c r="AD18" s="567"/>
      <c r="AE18" s="567"/>
      <c r="AF18" s="567"/>
      <c r="AG18" s="567"/>
      <c r="AH18" s="567"/>
      <c r="AI18" s="567"/>
      <c r="AJ18" s="567"/>
      <c r="AK18" s="567"/>
      <c r="AL18" s="567"/>
      <c r="AM18" s="567"/>
      <c r="AN18" s="567"/>
      <c r="AO18" s="567"/>
      <c r="AP18" s="567"/>
      <c r="AQ18" s="567"/>
      <c r="AR18" s="567"/>
      <c r="AS18" s="567"/>
      <c r="AT18" s="567"/>
      <c r="AU18" s="567"/>
      <c r="AV18" s="567"/>
      <c r="AW18" s="567"/>
      <c r="AX18" s="567"/>
      <c r="AY18" s="567"/>
      <c r="AZ18" s="567"/>
      <c r="BA18" s="567"/>
      <c r="BB18" s="567"/>
      <c r="BC18" s="567"/>
      <c r="BD18" s="567"/>
      <c r="BE18" s="567"/>
      <c r="BF18" s="567"/>
      <c r="BG18" s="567"/>
      <c r="BH18" s="567"/>
      <c r="BI18" s="567"/>
      <c r="BJ18" s="567"/>
      <c r="BK18" s="567"/>
      <c r="BL18" s="567"/>
      <c r="BM18" s="567"/>
      <c r="BN18" s="567"/>
    </row>
  </sheetData>
  <sheetProtection/>
  <mergeCells count="24">
    <mergeCell ref="A18:BN18"/>
    <mergeCell ref="A12:D12"/>
    <mergeCell ref="E12:AY12"/>
    <mergeCell ref="AZ12:BG12"/>
    <mergeCell ref="BH12:BM12"/>
    <mergeCell ref="A15:BC15"/>
    <mergeCell ref="BD15:BM15"/>
    <mergeCell ref="A10:D10"/>
    <mergeCell ref="E10:AY10"/>
    <mergeCell ref="AZ10:BG10"/>
    <mergeCell ref="BH10:BM10"/>
    <mergeCell ref="A11:D11"/>
    <mergeCell ref="E11:AY11"/>
    <mergeCell ref="AZ11:BG11"/>
    <mergeCell ref="BH11:BM11"/>
    <mergeCell ref="A2:BN2"/>
    <mergeCell ref="S4:BN4"/>
    <mergeCell ref="AH5:BN5"/>
    <mergeCell ref="A7:D7"/>
    <mergeCell ref="E7:AY9"/>
    <mergeCell ref="AZ7:BG9"/>
    <mergeCell ref="BH7:BM9"/>
    <mergeCell ref="A8:D8"/>
    <mergeCell ref="A9:D9"/>
  </mergeCells>
  <printOptions horizontalCentered="1"/>
  <pageMargins left="0.7874015748031497" right="0.3937007874015748" top="0.5905511811023623" bottom="0.3937007874015748" header="0" footer="0"/>
  <pageSetup horizontalDpi="600" verticalDpi="600" orientation="portrait" paperSize="9" scale="9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8"/>
  </sheetPr>
  <dimension ref="A1:BN18"/>
  <sheetViews>
    <sheetView view="pageBreakPreview" zoomScaleSheetLayoutView="100" workbookViewId="0" topLeftCell="A1">
      <selection activeCell="DH18" sqref="DH18"/>
    </sheetView>
  </sheetViews>
  <sheetFormatPr defaultColWidth="1.12109375" defaultRowHeight="12.75"/>
  <cols>
    <col min="1" max="16" width="1.12109375" style="10" customWidth="1"/>
    <col min="17" max="17" width="1.25" style="10" customWidth="1"/>
    <col min="18" max="20" width="1.12109375" style="10" customWidth="1"/>
    <col min="21" max="21" width="0.6171875" style="10" customWidth="1"/>
    <col min="22" max="32" width="1.12109375" style="10" customWidth="1"/>
    <col min="33" max="33" width="2.625" style="10" customWidth="1"/>
    <col min="34" max="39" width="1.12109375" style="10" customWidth="1"/>
    <col min="40" max="40" width="1.12109375" style="10" hidden="1" customWidth="1"/>
    <col min="41" max="49" width="1.12109375" style="10" customWidth="1"/>
    <col min="50" max="50" width="2.125" style="10" customWidth="1"/>
    <col min="51" max="51" width="1.00390625" style="10" customWidth="1"/>
    <col min="52" max="52" width="0.74609375" style="10" customWidth="1"/>
    <col min="53" max="53" width="1.12109375" style="10" customWidth="1"/>
    <col min="54" max="54" width="0.875" style="10" customWidth="1"/>
    <col min="55" max="55" width="1.75390625" style="10" customWidth="1"/>
    <col min="56" max="62" width="1.12109375" style="10" customWidth="1"/>
    <col min="63" max="63" width="2.125" style="10" customWidth="1"/>
    <col min="64" max="64" width="2.75390625" style="10" customWidth="1"/>
    <col min="65" max="65" width="1.12109375" style="10" customWidth="1"/>
    <col min="66" max="66" width="17.125" style="10" customWidth="1"/>
    <col min="67" max="16384" width="1.12109375" style="10" customWidth="1"/>
  </cols>
  <sheetData>
    <row r="1" ht="12.75">
      <c r="BN1" s="68" t="s">
        <v>987</v>
      </c>
    </row>
    <row r="2" spans="1:66" s="6" customFormat="1" ht="51.75" customHeight="1">
      <c r="A2" s="566" t="s">
        <v>688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566"/>
      <c r="X2" s="566"/>
      <c r="Y2" s="566"/>
      <c r="Z2" s="566"/>
      <c r="AA2" s="566"/>
      <c r="AB2" s="566"/>
      <c r="AC2" s="566"/>
      <c r="AD2" s="566"/>
      <c r="AE2" s="566"/>
      <c r="AF2" s="566"/>
      <c r="AG2" s="566"/>
      <c r="AH2" s="566"/>
      <c r="AI2" s="566"/>
      <c r="AJ2" s="566"/>
      <c r="AK2" s="566"/>
      <c r="AL2" s="566"/>
      <c r="AM2" s="566"/>
      <c r="AN2" s="566"/>
      <c r="AO2" s="566"/>
      <c r="AP2" s="566"/>
      <c r="AQ2" s="566"/>
      <c r="AR2" s="566"/>
      <c r="AS2" s="566"/>
      <c r="AT2" s="566"/>
      <c r="AU2" s="566"/>
      <c r="AV2" s="566"/>
      <c r="AW2" s="566"/>
      <c r="AX2" s="566"/>
      <c r="AY2" s="566"/>
      <c r="AZ2" s="566"/>
      <c r="BA2" s="566"/>
      <c r="BB2" s="566"/>
      <c r="BC2" s="566"/>
      <c r="BD2" s="566"/>
      <c r="BE2" s="566"/>
      <c r="BF2" s="566"/>
      <c r="BG2" s="566"/>
      <c r="BH2" s="566"/>
      <c r="BI2" s="566"/>
      <c r="BJ2" s="566"/>
      <c r="BK2" s="566"/>
      <c r="BL2" s="566"/>
      <c r="BM2" s="566"/>
      <c r="BN2" s="566"/>
    </row>
    <row r="3" spans="1:66" s="6" customFormat="1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</row>
    <row r="4" spans="1:66" s="6" customFormat="1" ht="15.75">
      <c r="A4" s="6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780" t="s">
        <v>73</v>
      </c>
      <c r="T4" s="780"/>
      <c r="U4" s="780"/>
      <c r="V4" s="780"/>
      <c r="W4" s="780"/>
      <c r="X4" s="780"/>
      <c r="Y4" s="780"/>
      <c r="Z4" s="780"/>
      <c r="AA4" s="780"/>
      <c r="AB4" s="780"/>
      <c r="AC4" s="780"/>
      <c r="AD4" s="780"/>
      <c r="AE4" s="780"/>
      <c r="AF4" s="780"/>
      <c r="AG4" s="780"/>
      <c r="AH4" s="780"/>
      <c r="AI4" s="780"/>
      <c r="AJ4" s="780"/>
      <c r="AK4" s="780"/>
      <c r="AL4" s="780"/>
      <c r="AM4" s="780"/>
      <c r="AN4" s="780"/>
      <c r="AO4" s="780"/>
      <c r="AP4" s="780"/>
      <c r="AQ4" s="780"/>
      <c r="AR4" s="780"/>
      <c r="AS4" s="780"/>
      <c r="AT4" s="780"/>
      <c r="AU4" s="780"/>
      <c r="AV4" s="780"/>
      <c r="AW4" s="780"/>
      <c r="AX4" s="780"/>
      <c r="AY4" s="780"/>
      <c r="AZ4" s="780"/>
      <c r="BA4" s="780"/>
      <c r="BB4" s="780"/>
      <c r="BC4" s="780"/>
      <c r="BD4" s="780"/>
      <c r="BE4" s="780"/>
      <c r="BF4" s="780"/>
      <c r="BG4" s="780"/>
      <c r="BH4" s="780"/>
      <c r="BI4" s="780"/>
      <c r="BJ4" s="780"/>
      <c r="BK4" s="780"/>
      <c r="BL4" s="780"/>
      <c r="BM4" s="780"/>
      <c r="BN4" s="780"/>
    </row>
    <row r="5" spans="1:66" s="6" customFormat="1" ht="15.75">
      <c r="A5" s="6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04" t="s">
        <v>74</v>
      </c>
      <c r="AI5" s="604"/>
      <c r="AJ5" s="604"/>
      <c r="AK5" s="604"/>
      <c r="AL5" s="604"/>
      <c r="AM5" s="604"/>
      <c r="AN5" s="604"/>
      <c r="AO5" s="604"/>
      <c r="AP5" s="604"/>
      <c r="AQ5" s="604"/>
      <c r="AR5" s="604"/>
      <c r="AS5" s="604"/>
      <c r="AT5" s="604"/>
      <c r="AU5" s="604"/>
      <c r="AV5" s="604"/>
      <c r="AW5" s="604"/>
      <c r="AX5" s="604"/>
      <c r="AY5" s="604"/>
      <c r="AZ5" s="604"/>
      <c r="BA5" s="604"/>
      <c r="BB5" s="604"/>
      <c r="BC5" s="604"/>
      <c r="BD5" s="604"/>
      <c r="BE5" s="604"/>
      <c r="BF5" s="604"/>
      <c r="BG5" s="604"/>
      <c r="BH5" s="604"/>
      <c r="BI5" s="604"/>
      <c r="BJ5" s="604"/>
      <c r="BK5" s="604"/>
      <c r="BL5" s="604"/>
      <c r="BM5" s="604"/>
      <c r="BN5" s="604"/>
    </row>
    <row r="6" spans="1:66" s="9" customFormat="1" ht="9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12.75">
      <c r="A7" s="461" t="s">
        <v>4</v>
      </c>
      <c r="B7" s="462"/>
      <c r="C7" s="462"/>
      <c r="D7" s="463"/>
      <c r="E7" s="557" t="s">
        <v>9</v>
      </c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7"/>
      <c r="X7" s="557"/>
      <c r="Y7" s="557"/>
      <c r="Z7" s="557"/>
      <c r="AA7" s="557"/>
      <c r="AB7" s="557"/>
      <c r="AC7" s="557"/>
      <c r="AD7" s="557"/>
      <c r="AE7" s="557"/>
      <c r="AF7" s="557"/>
      <c r="AG7" s="557"/>
      <c r="AH7" s="557"/>
      <c r="AI7" s="557"/>
      <c r="AJ7" s="557"/>
      <c r="AK7" s="557"/>
      <c r="AL7" s="557"/>
      <c r="AM7" s="557"/>
      <c r="AN7" s="557"/>
      <c r="AO7" s="557"/>
      <c r="AP7" s="557"/>
      <c r="AQ7" s="557"/>
      <c r="AR7" s="557"/>
      <c r="AS7" s="557"/>
      <c r="AT7" s="557"/>
      <c r="AU7" s="557"/>
      <c r="AV7" s="557"/>
      <c r="AW7" s="557"/>
      <c r="AX7" s="557"/>
      <c r="AY7" s="557"/>
      <c r="AZ7" s="571" t="s">
        <v>359</v>
      </c>
      <c r="BA7" s="571"/>
      <c r="BB7" s="571"/>
      <c r="BC7" s="571"/>
      <c r="BD7" s="571"/>
      <c r="BE7" s="571"/>
      <c r="BF7" s="571"/>
      <c r="BG7" s="571"/>
      <c r="BH7" s="557" t="s">
        <v>155</v>
      </c>
      <c r="BI7" s="557"/>
      <c r="BJ7" s="557"/>
      <c r="BK7" s="557"/>
      <c r="BL7" s="557"/>
      <c r="BM7" s="557"/>
      <c r="BN7" s="101" t="s">
        <v>42</v>
      </c>
    </row>
    <row r="8" spans="1:66" ht="12.75">
      <c r="A8" s="577" t="s">
        <v>5</v>
      </c>
      <c r="B8" s="578"/>
      <c r="C8" s="578"/>
      <c r="D8" s="579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  <c r="V8" s="557"/>
      <c r="W8" s="557"/>
      <c r="X8" s="557"/>
      <c r="Y8" s="557"/>
      <c r="Z8" s="557"/>
      <c r="AA8" s="557"/>
      <c r="AB8" s="557"/>
      <c r="AC8" s="557"/>
      <c r="AD8" s="557"/>
      <c r="AE8" s="557"/>
      <c r="AF8" s="557"/>
      <c r="AG8" s="557"/>
      <c r="AH8" s="557"/>
      <c r="AI8" s="557"/>
      <c r="AJ8" s="557"/>
      <c r="AK8" s="557"/>
      <c r="AL8" s="557"/>
      <c r="AM8" s="557"/>
      <c r="AN8" s="557"/>
      <c r="AO8" s="557"/>
      <c r="AP8" s="557"/>
      <c r="AQ8" s="557"/>
      <c r="AR8" s="557"/>
      <c r="AS8" s="557"/>
      <c r="AT8" s="557"/>
      <c r="AU8" s="557"/>
      <c r="AV8" s="557"/>
      <c r="AW8" s="557"/>
      <c r="AX8" s="557"/>
      <c r="AY8" s="557"/>
      <c r="AZ8" s="571"/>
      <c r="BA8" s="571"/>
      <c r="BB8" s="571"/>
      <c r="BC8" s="571"/>
      <c r="BD8" s="571"/>
      <c r="BE8" s="571"/>
      <c r="BF8" s="571"/>
      <c r="BG8" s="571"/>
      <c r="BH8" s="557"/>
      <c r="BI8" s="557"/>
      <c r="BJ8" s="557"/>
      <c r="BK8" s="557"/>
      <c r="BL8" s="557"/>
      <c r="BM8" s="557"/>
      <c r="BN8" s="102" t="s">
        <v>58</v>
      </c>
    </row>
    <row r="9" spans="1:66" ht="12.75">
      <c r="A9" s="574"/>
      <c r="B9" s="575"/>
      <c r="C9" s="575"/>
      <c r="D9" s="576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557"/>
      <c r="Y9" s="557"/>
      <c r="Z9" s="557"/>
      <c r="AA9" s="557"/>
      <c r="AB9" s="557"/>
      <c r="AC9" s="557"/>
      <c r="AD9" s="557"/>
      <c r="AE9" s="557"/>
      <c r="AF9" s="557"/>
      <c r="AG9" s="557"/>
      <c r="AH9" s="557"/>
      <c r="AI9" s="557"/>
      <c r="AJ9" s="557"/>
      <c r="AK9" s="557"/>
      <c r="AL9" s="557"/>
      <c r="AM9" s="557"/>
      <c r="AN9" s="557"/>
      <c r="AO9" s="557"/>
      <c r="AP9" s="557"/>
      <c r="AQ9" s="557"/>
      <c r="AR9" s="557"/>
      <c r="AS9" s="557"/>
      <c r="AT9" s="557"/>
      <c r="AU9" s="557"/>
      <c r="AV9" s="557"/>
      <c r="AW9" s="557"/>
      <c r="AX9" s="557"/>
      <c r="AY9" s="557"/>
      <c r="AZ9" s="571"/>
      <c r="BA9" s="571"/>
      <c r="BB9" s="571"/>
      <c r="BC9" s="571"/>
      <c r="BD9" s="571"/>
      <c r="BE9" s="571"/>
      <c r="BF9" s="571"/>
      <c r="BG9" s="571"/>
      <c r="BH9" s="557"/>
      <c r="BI9" s="557"/>
      <c r="BJ9" s="557"/>
      <c r="BK9" s="557"/>
      <c r="BL9" s="557"/>
      <c r="BM9" s="557"/>
      <c r="BN9" s="103"/>
    </row>
    <row r="10" spans="1:66" ht="12.75">
      <c r="A10" s="553">
        <v>1</v>
      </c>
      <c r="B10" s="554"/>
      <c r="C10" s="554"/>
      <c r="D10" s="555"/>
      <c r="E10" s="778">
        <v>2</v>
      </c>
      <c r="F10" s="778"/>
      <c r="G10" s="778"/>
      <c r="H10" s="778"/>
      <c r="I10" s="778"/>
      <c r="J10" s="778"/>
      <c r="K10" s="778"/>
      <c r="L10" s="778"/>
      <c r="M10" s="778"/>
      <c r="N10" s="778"/>
      <c r="O10" s="778"/>
      <c r="P10" s="778"/>
      <c r="Q10" s="778"/>
      <c r="R10" s="778"/>
      <c r="S10" s="778"/>
      <c r="T10" s="778"/>
      <c r="U10" s="778"/>
      <c r="V10" s="778"/>
      <c r="W10" s="778"/>
      <c r="X10" s="778"/>
      <c r="Y10" s="778"/>
      <c r="Z10" s="778"/>
      <c r="AA10" s="778"/>
      <c r="AB10" s="778"/>
      <c r="AC10" s="778"/>
      <c r="AD10" s="778"/>
      <c r="AE10" s="778"/>
      <c r="AF10" s="778"/>
      <c r="AG10" s="778"/>
      <c r="AH10" s="778"/>
      <c r="AI10" s="778"/>
      <c r="AJ10" s="778"/>
      <c r="AK10" s="778"/>
      <c r="AL10" s="778"/>
      <c r="AM10" s="778"/>
      <c r="AN10" s="778"/>
      <c r="AO10" s="778"/>
      <c r="AP10" s="778"/>
      <c r="AQ10" s="778"/>
      <c r="AR10" s="778"/>
      <c r="AS10" s="778"/>
      <c r="AT10" s="778"/>
      <c r="AU10" s="778"/>
      <c r="AV10" s="778"/>
      <c r="AW10" s="778"/>
      <c r="AX10" s="778"/>
      <c r="AY10" s="778"/>
      <c r="AZ10" s="778">
        <v>3</v>
      </c>
      <c r="BA10" s="778"/>
      <c r="BB10" s="778"/>
      <c r="BC10" s="778"/>
      <c r="BD10" s="778"/>
      <c r="BE10" s="778"/>
      <c r="BF10" s="778"/>
      <c r="BG10" s="778"/>
      <c r="BH10" s="778">
        <v>4</v>
      </c>
      <c r="BI10" s="778"/>
      <c r="BJ10" s="778"/>
      <c r="BK10" s="778"/>
      <c r="BL10" s="778"/>
      <c r="BM10" s="778"/>
      <c r="BN10" s="69">
        <v>5</v>
      </c>
    </row>
    <row r="11" spans="1:66" ht="15.75">
      <c r="A11" s="693">
        <v>1</v>
      </c>
      <c r="B11" s="694"/>
      <c r="C11" s="694"/>
      <c r="D11" s="695"/>
      <c r="E11" s="785" t="s">
        <v>523</v>
      </c>
      <c r="F11" s="785"/>
      <c r="G11" s="785"/>
      <c r="H11" s="785"/>
      <c r="I11" s="785"/>
      <c r="J11" s="785"/>
      <c r="K11" s="785"/>
      <c r="L11" s="785"/>
      <c r="M11" s="785"/>
      <c r="N11" s="785"/>
      <c r="O11" s="785"/>
      <c r="P11" s="785"/>
      <c r="Q11" s="785"/>
      <c r="R11" s="785"/>
      <c r="S11" s="785"/>
      <c r="T11" s="785"/>
      <c r="U11" s="785"/>
      <c r="V11" s="785"/>
      <c r="W11" s="785"/>
      <c r="X11" s="785"/>
      <c r="Y11" s="785"/>
      <c r="Z11" s="785"/>
      <c r="AA11" s="785"/>
      <c r="AB11" s="785"/>
      <c r="AC11" s="785"/>
      <c r="AD11" s="785"/>
      <c r="AE11" s="785"/>
      <c r="AF11" s="785"/>
      <c r="AG11" s="785"/>
      <c r="AH11" s="785"/>
      <c r="AI11" s="785"/>
      <c r="AJ11" s="785"/>
      <c r="AK11" s="785"/>
      <c r="AL11" s="785"/>
      <c r="AM11" s="785"/>
      <c r="AN11" s="785"/>
      <c r="AO11" s="785"/>
      <c r="AP11" s="785"/>
      <c r="AQ11" s="785"/>
      <c r="AR11" s="785"/>
      <c r="AS11" s="785"/>
      <c r="AT11" s="785"/>
      <c r="AU11" s="785"/>
      <c r="AV11" s="785"/>
      <c r="AW11" s="785"/>
      <c r="AX11" s="785"/>
      <c r="AY11" s="785"/>
      <c r="AZ11" s="774"/>
      <c r="BA11" s="774"/>
      <c r="BB11" s="774"/>
      <c r="BC11" s="774"/>
      <c r="BD11" s="774"/>
      <c r="BE11" s="774"/>
      <c r="BF11" s="774"/>
      <c r="BG11" s="774"/>
      <c r="BH11" s="946"/>
      <c r="BI11" s="946"/>
      <c r="BJ11" s="946"/>
      <c r="BK11" s="946"/>
      <c r="BL11" s="946"/>
      <c r="BM11" s="946"/>
      <c r="BN11" s="99">
        <v>0</v>
      </c>
    </row>
    <row r="12" spans="1:66" ht="15.75">
      <c r="A12" s="603"/>
      <c r="B12" s="604"/>
      <c r="C12" s="604"/>
      <c r="D12" s="605"/>
      <c r="E12" s="776" t="s">
        <v>7</v>
      </c>
      <c r="F12" s="776"/>
      <c r="G12" s="776"/>
      <c r="H12" s="776"/>
      <c r="I12" s="776"/>
      <c r="J12" s="776"/>
      <c r="K12" s="776"/>
      <c r="L12" s="776"/>
      <c r="M12" s="776"/>
      <c r="N12" s="776"/>
      <c r="O12" s="776"/>
      <c r="P12" s="776"/>
      <c r="Q12" s="776"/>
      <c r="R12" s="776"/>
      <c r="S12" s="776"/>
      <c r="T12" s="776"/>
      <c r="U12" s="776"/>
      <c r="V12" s="776"/>
      <c r="W12" s="776"/>
      <c r="X12" s="776"/>
      <c r="Y12" s="776"/>
      <c r="Z12" s="776"/>
      <c r="AA12" s="776"/>
      <c r="AB12" s="776"/>
      <c r="AC12" s="776"/>
      <c r="AD12" s="776"/>
      <c r="AE12" s="776"/>
      <c r="AF12" s="776"/>
      <c r="AG12" s="776"/>
      <c r="AH12" s="776"/>
      <c r="AI12" s="776"/>
      <c r="AJ12" s="776"/>
      <c r="AK12" s="776"/>
      <c r="AL12" s="776"/>
      <c r="AM12" s="776"/>
      <c r="AN12" s="776"/>
      <c r="AO12" s="776"/>
      <c r="AP12" s="776"/>
      <c r="AQ12" s="776"/>
      <c r="AR12" s="776"/>
      <c r="AS12" s="776"/>
      <c r="AT12" s="776"/>
      <c r="AU12" s="776"/>
      <c r="AV12" s="776"/>
      <c r="AW12" s="776"/>
      <c r="AX12" s="776"/>
      <c r="AY12" s="776"/>
      <c r="AZ12" s="774"/>
      <c r="BA12" s="774"/>
      <c r="BB12" s="774"/>
      <c r="BC12" s="774"/>
      <c r="BD12" s="774"/>
      <c r="BE12" s="774"/>
      <c r="BF12" s="774"/>
      <c r="BG12" s="774"/>
      <c r="BH12" s="946"/>
      <c r="BI12" s="946"/>
      <c r="BJ12" s="946"/>
      <c r="BK12" s="946"/>
      <c r="BL12" s="946"/>
      <c r="BM12" s="946"/>
      <c r="BN12" s="100">
        <f>SUM(BN11:BN11)</f>
        <v>0</v>
      </c>
    </row>
    <row r="13" spans="1:66" ht="15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4"/>
      <c r="BA13" s="24"/>
      <c r="BB13" s="24"/>
      <c r="BC13" s="24"/>
      <c r="BD13" s="24"/>
      <c r="BE13" s="24"/>
      <c r="BF13" s="24"/>
      <c r="BG13" s="24"/>
      <c r="BH13" s="151"/>
      <c r="BI13" s="151"/>
      <c r="BJ13" s="151"/>
      <c r="BK13" s="151"/>
      <c r="BL13" s="151"/>
      <c r="BM13" s="151"/>
      <c r="BN13" s="21"/>
    </row>
    <row r="15" spans="1:66" ht="15.75">
      <c r="A15" s="608" t="s">
        <v>524</v>
      </c>
      <c r="B15" s="608"/>
      <c r="C15" s="608"/>
      <c r="D15" s="608"/>
      <c r="E15" s="608"/>
      <c r="F15" s="608"/>
      <c r="G15" s="608"/>
      <c r="H15" s="608"/>
      <c r="I15" s="608"/>
      <c r="J15" s="608"/>
      <c r="K15" s="608"/>
      <c r="L15" s="608"/>
      <c r="M15" s="608"/>
      <c r="N15" s="608"/>
      <c r="O15" s="608"/>
      <c r="P15" s="608"/>
      <c r="Q15" s="608"/>
      <c r="R15" s="608"/>
      <c r="S15" s="608"/>
      <c r="T15" s="608"/>
      <c r="U15" s="608"/>
      <c r="V15" s="608"/>
      <c r="W15" s="608"/>
      <c r="X15" s="608"/>
      <c r="Y15" s="608"/>
      <c r="Z15" s="608"/>
      <c r="AA15" s="608"/>
      <c r="AB15" s="608"/>
      <c r="AC15" s="608"/>
      <c r="AD15" s="608"/>
      <c r="AE15" s="608"/>
      <c r="AF15" s="608"/>
      <c r="AG15" s="608"/>
      <c r="AH15" s="608"/>
      <c r="AI15" s="608"/>
      <c r="AJ15" s="608"/>
      <c r="AK15" s="608"/>
      <c r="AL15" s="608"/>
      <c r="AM15" s="608"/>
      <c r="AN15" s="608"/>
      <c r="AO15" s="608"/>
      <c r="AP15" s="608"/>
      <c r="AQ15" s="608"/>
      <c r="AR15" s="608"/>
      <c r="AS15" s="608"/>
      <c r="AT15" s="608"/>
      <c r="AU15" s="608"/>
      <c r="AV15" s="608"/>
      <c r="AW15" s="608"/>
      <c r="AX15" s="608"/>
      <c r="AY15" s="608"/>
      <c r="AZ15" s="608"/>
      <c r="BA15" s="608"/>
      <c r="BB15" s="608"/>
      <c r="BC15" s="608"/>
      <c r="BD15" s="570">
        <f>BN12</f>
        <v>0</v>
      </c>
      <c r="BE15" s="570"/>
      <c r="BF15" s="570"/>
      <c r="BG15" s="570"/>
      <c r="BH15" s="570"/>
      <c r="BI15" s="570"/>
      <c r="BJ15" s="570"/>
      <c r="BK15" s="570"/>
      <c r="BL15" s="570"/>
      <c r="BM15" s="570"/>
      <c r="BN15" s="55" t="s">
        <v>11</v>
      </c>
    </row>
    <row r="18" spans="1:66" ht="52.5" customHeight="1">
      <c r="A18" s="567" t="s">
        <v>527</v>
      </c>
      <c r="B18" s="567"/>
      <c r="C18" s="567"/>
      <c r="D18" s="567"/>
      <c r="E18" s="567"/>
      <c r="F18" s="567"/>
      <c r="G18" s="567"/>
      <c r="H18" s="567"/>
      <c r="I18" s="567"/>
      <c r="J18" s="567"/>
      <c r="K18" s="567"/>
      <c r="L18" s="567"/>
      <c r="M18" s="567"/>
      <c r="N18" s="567"/>
      <c r="O18" s="567"/>
      <c r="P18" s="567"/>
      <c r="Q18" s="567"/>
      <c r="R18" s="567"/>
      <c r="S18" s="567"/>
      <c r="T18" s="567"/>
      <c r="U18" s="567"/>
      <c r="V18" s="567"/>
      <c r="W18" s="567"/>
      <c r="X18" s="567"/>
      <c r="Y18" s="567"/>
      <c r="Z18" s="567"/>
      <c r="AA18" s="567"/>
      <c r="AB18" s="567"/>
      <c r="AC18" s="567"/>
      <c r="AD18" s="567"/>
      <c r="AE18" s="567"/>
      <c r="AF18" s="567"/>
      <c r="AG18" s="567"/>
      <c r="AH18" s="567"/>
      <c r="AI18" s="567"/>
      <c r="AJ18" s="567"/>
      <c r="AK18" s="567"/>
      <c r="AL18" s="567"/>
      <c r="AM18" s="567"/>
      <c r="AN18" s="567"/>
      <c r="AO18" s="567"/>
      <c r="AP18" s="567"/>
      <c r="AQ18" s="567"/>
      <c r="AR18" s="567"/>
      <c r="AS18" s="567"/>
      <c r="AT18" s="567"/>
      <c r="AU18" s="567"/>
      <c r="AV18" s="567"/>
      <c r="AW18" s="567"/>
      <c r="AX18" s="567"/>
      <c r="AY18" s="567"/>
      <c r="AZ18" s="567"/>
      <c r="BA18" s="567"/>
      <c r="BB18" s="567"/>
      <c r="BC18" s="567"/>
      <c r="BD18" s="567"/>
      <c r="BE18" s="567"/>
      <c r="BF18" s="567"/>
      <c r="BG18" s="567"/>
      <c r="BH18" s="567"/>
      <c r="BI18" s="567"/>
      <c r="BJ18" s="567"/>
      <c r="BK18" s="567"/>
      <c r="BL18" s="567"/>
      <c r="BM18" s="567"/>
      <c r="BN18" s="567"/>
    </row>
  </sheetData>
  <sheetProtection/>
  <mergeCells count="24">
    <mergeCell ref="A15:BC15"/>
    <mergeCell ref="BD15:BM15"/>
    <mergeCell ref="A18:BN18"/>
    <mergeCell ref="A12:D12"/>
    <mergeCell ref="E12:AY12"/>
    <mergeCell ref="AZ12:BG12"/>
    <mergeCell ref="BH12:BM12"/>
    <mergeCell ref="A10:D10"/>
    <mergeCell ref="E10:AY10"/>
    <mergeCell ref="AZ10:BG10"/>
    <mergeCell ref="BH10:BM10"/>
    <mergeCell ref="A11:D11"/>
    <mergeCell ref="E11:AY11"/>
    <mergeCell ref="AZ11:BG11"/>
    <mergeCell ref="BH11:BM11"/>
    <mergeCell ref="A2:BN2"/>
    <mergeCell ref="S4:BN4"/>
    <mergeCell ref="AH5:BN5"/>
    <mergeCell ref="A7:D7"/>
    <mergeCell ref="E7:AY9"/>
    <mergeCell ref="AZ7:BG9"/>
    <mergeCell ref="BH7:BM9"/>
    <mergeCell ref="A8:D8"/>
    <mergeCell ref="A9:D9"/>
  </mergeCells>
  <printOptions horizontalCentered="1"/>
  <pageMargins left="0.7874015748031497" right="0.3937007874015748" top="0.5905511811023623" bottom="0.3937007874015748" header="0" footer="0"/>
  <pageSetup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P66"/>
  <sheetViews>
    <sheetView view="pageBreakPreview" zoomScaleSheetLayoutView="100" zoomScalePageLayoutView="0" workbookViewId="0" topLeftCell="A47">
      <selection activeCell="A4" sqref="A4:Q6"/>
    </sheetView>
  </sheetViews>
  <sheetFormatPr defaultColWidth="1.37890625" defaultRowHeight="12.75"/>
  <cols>
    <col min="1" max="5" width="1.37890625" style="1" customWidth="1"/>
    <col min="6" max="6" width="0.875" style="1" customWidth="1"/>
    <col min="7" max="7" width="1.37890625" style="1" customWidth="1"/>
    <col min="8" max="8" width="5.75390625" style="1" customWidth="1"/>
    <col min="9" max="11" width="1.37890625" style="1" customWidth="1"/>
    <col min="12" max="12" width="4.625" style="1" customWidth="1"/>
    <col min="13" max="13" width="1.37890625" style="1" customWidth="1"/>
    <col min="14" max="14" width="4.00390625" style="1" customWidth="1"/>
    <col min="15" max="15" width="1.37890625" style="1" customWidth="1"/>
    <col min="16" max="16" width="9.25390625" style="1" customWidth="1"/>
    <col min="17" max="20" width="1.37890625" style="1" customWidth="1"/>
    <col min="21" max="21" width="0.6171875" style="1" customWidth="1"/>
    <col min="22" max="30" width="1.37890625" style="1" customWidth="1"/>
    <col min="31" max="31" width="0.2421875" style="1" customWidth="1"/>
    <col min="32" max="33" width="1.37890625" style="1" hidden="1" customWidth="1"/>
    <col min="34" max="34" width="4.75390625" style="1" customWidth="1"/>
    <col min="35" max="49" width="1.37890625" style="1" customWidth="1"/>
    <col min="50" max="50" width="3.625" style="1" customWidth="1"/>
    <col min="51" max="51" width="2.875" style="1" customWidth="1"/>
    <col min="52" max="57" width="1.37890625" style="1" customWidth="1"/>
    <col min="58" max="58" width="1.12109375" style="1" customWidth="1"/>
    <col min="59" max="59" width="2.875" style="1" customWidth="1"/>
    <col min="60" max="66" width="1.37890625" style="1" customWidth="1"/>
    <col min="67" max="67" width="0.74609375" style="1" customWidth="1"/>
    <col min="68" max="69" width="1.37890625" style="1" customWidth="1"/>
    <col min="70" max="70" width="1.25" style="1" customWidth="1"/>
    <col min="71" max="71" width="1.37890625" style="1" hidden="1" customWidth="1"/>
    <col min="72" max="72" width="1.37890625" style="1" customWidth="1"/>
    <col min="73" max="73" width="0.875" style="1" customWidth="1"/>
    <col min="74" max="74" width="0.6171875" style="1" customWidth="1"/>
    <col min="75" max="87" width="1.37890625" style="1" customWidth="1"/>
    <col min="88" max="88" width="1.12109375" style="1" customWidth="1"/>
    <col min="89" max="89" width="0.2421875" style="1" hidden="1" customWidth="1"/>
    <col min="90" max="90" width="1.37890625" style="1" hidden="1" customWidth="1"/>
    <col min="91" max="91" width="0.12890625" style="1" hidden="1" customWidth="1"/>
    <col min="92" max="93" width="14.875" style="1" customWidth="1"/>
    <col min="94" max="94" width="7.75390625" style="1" customWidth="1"/>
    <col min="95" max="16384" width="1.37890625" style="1" customWidth="1"/>
  </cols>
  <sheetData>
    <row r="1" spans="82:88" ht="15.75">
      <c r="CD1" s="543" t="s">
        <v>491</v>
      </c>
      <c r="CE1" s="543"/>
      <c r="CF1" s="543"/>
      <c r="CG1" s="543"/>
      <c r="CH1" s="543"/>
      <c r="CI1" s="543"/>
      <c r="CJ1" s="543"/>
    </row>
    <row r="2" spans="1:91" ht="20.25" customHeight="1">
      <c r="A2" s="544" t="s">
        <v>747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E2" s="544"/>
      <c r="AF2" s="544"/>
      <c r="AG2" s="544"/>
      <c r="AH2" s="544"/>
      <c r="AI2" s="544"/>
      <c r="AJ2" s="544"/>
      <c r="AK2" s="544"/>
      <c r="AL2" s="544"/>
      <c r="AM2" s="544"/>
      <c r="AN2" s="544"/>
      <c r="AO2" s="544"/>
      <c r="AP2" s="544"/>
      <c r="AQ2" s="544"/>
      <c r="AR2" s="544"/>
      <c r="AS2" s="544"/>
      <c r="AT2" s="544"/>
      <c r="AU2" s="544"/>
      <c r="AV2" s="544"/>
      <c r="AW2" s="544"/>
      <c r="AX2" s="544"/>
      <c r="AY2" s="544"/>
      <c r="AZ2" s="544"/>
      <c r="BA2" s="544"/>
      <c r="BB2" s="544"/>
      <c r="BC2" s="544"/>
      <c r="BD2" s="544"/>
      <c r="BE2" s="544"/>
      <c r="BF2" s="544"/>
      <c r="BG2" s="544"/>
      <c r="BH2" s="544"/>
      <c r="BI2" s="544"/>
      <c r="BJ2" s="544"/>
      <c r="BK2" s="544"/>
      <c r="BL2" s="544"/>
      <c r="BM2" s="544"/>
      <c r="BN2" s="544"/>
      <c r="BO2" s="544"/>
      <c r="BP2" s="544"/>
      <c r="BQ2" s="544"/>
      <c r="BR2" s="544"/>
      <c r="BS2" s="544"/>
      <c r="BT2" s="544"/>
      <c r="BU2" s="544"/>
      <c r="BV2" s="544"/>
      <c r="BW2" s="544"/>
      <c r="BX2" s="544"/>
      <c r="BY2" s="544"/>
      <c r="BZ2" s="544"/>
      <c r="CA2" s="544"/>
      <c r="CB2" s="544"/>
      <c r="CC2" s="544"/>
      <c r="CD2" s="544"/>
      <c r="CE2" s="544"/>
      <c r="CF2" s="544"/>
      <c r="CG2" s="544"/>
      <c r="CH2" s="544"/>
      <c r="CI2" s="544"/>
      <c r="CJ2" s="544"/>
      <c r="CK2" s="544"/>
      <c r="CL2" s="544"/>
      <c r="CM2" s="544"/>
    </row>
    <row r="3" spans="1:91" ht="4.5" customHeight="1">
      <c r="A3" s="545"/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5"/>
      <c r="AG3" s="545"/>
      <c r="AH3" s="545"/>
      <c r="AI3" s="545"/>
      <c r="AJ3" s="545"/>
      <c r="AK3" s="545"/>
      <c r="AL3" s="545"/>
      <c r="AM3" s="545"/>
      <c r="AN3" s="545"/>
      <c r="AO3" s="545"/>
      <c r="AP3" s="545"/>
      <c r="AQ3" s="545"/>
      <c r="AR3" s="545"/>
      <c r="AS3" s="545"/>
      <c r="AT3" s="545"/>
      <c r="AU3" s="545"/>
      <c r="AV3" s="545"/>
      <c r="AW3" s="545"/>
      <c r="AX3" s="545"/>
      <c r="AY3" s="545"/>
      <c r="AZ3" s="545"/>
      <c r="BA3" s="545"/>
      <c r="BB3" s="545"/>
      <c r="BC3" s="545"/>
      <c r="BD3" s="545"/>
      <c r="BE3" s="545"/>
      <c r="BF3" s="545"/>
      <c r="BG3" s="545"/>
      <c r="BH3" s="545"/>
      <c r="BI3" s="545"/>
      <c r="BJ3" s="545"/>
      <c r="BK3" s="545"/>
      <c r="BL3" s="545"/>
      <c r="BM3" s="545"/>
      <c r="BN3" s="545"/>
      <c r="BO3" s="545"/>
      <c r="BP3" s="545"/>
      <c r="BQ3" s="545"/>
      <c r="BR3" s="545"/>
      <c r="BS3" s="545"/>
      <c r="BT3" s="545"/>
      <c r="BU3" s="545"/>
      <c r="BV3" s="545"/>
      <c r="BW3" s="545"/>
      <c r="BX3" s="545"/>
      <c r="BY3" s="545"/>
      <c r="BZ3" s="545"/>
      <c r="CA3" s="545"/>
      <c r="CB3" s="545"/>
      <c r="CC3" s="545"/>
      <c r="CD3" s="545"/>
      <c r="CE3" s="545"/>
      <c r="CF3" s="545"/>
      <c r="CG3" s="545"/>
      <c r="CH3" s="545"/>
      <c r="CI3" s="545"/>
      <c r="CJ3" s="545"/>
      <c r="CK3" s="545"/>
      <c r="CL3" s="545"/>
      <c r="CM3" s="545"/>
    </row>
    <row r="4" spans="1:91" s="67" customFormat="1" ht="12">
      <c r="A4" s="546" t="s">
        <v>36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8"/>
      <c r="R4" s="538" t="s">
        <v>273</v>
      </c>
      <c r="S4" s="539"/>
      <c r="T4" s="539"/>
      <c r="U4" s="540"/>
      <c r="V4" s="538" t="s">
        <v>272</v>
      </c>
      <c r="W4" s="539"/>
      <c r="X4" s="539"/>
      <c r="Y4" s="539"/>
      <c r="Z4" s="539"/>
      <c r="AA4" s="539"/>
      <c r="AB4" s="539"/>
      <c r="AC4" s="539"/>
      <c r="AD4" s="539"/>
      <c r="AE4" s="539"/>
      <c r="AF4" s="539"/>
      <c r="AG4" s="539"/>
      <c r="AH4" s="540"/>
      <c r="AI4" s="553" t="s">
        <v>220</v>
      </c>
      <c r="AJ4" s="554"/>
      <c r="AK4" s="554"/>
      <c r="AL4" s="554"/>
      <c r="AM4" s="554"/>
      <c r="AN4" s="554"/>
      <c r="AO4" s="554"/>
      <c r="AP4" s="554"/>
      <c r="AQ4" s="554"/>
      <c r="AR4" s="554"/>
      <c r="AS4" s="554"/>
      <c r="AT4" s="554"/>
      <c r="AU4" s="554"/>
      <c r="AV4" s="554"/>
      <c r="AW4" s="554"/>
      <c r="AX4" s="554"/>
      <c r="AY4" s="554"/>
      <c r="AZ4" s="554"/>
      <c r="BA4" s="554"/>
      <c r="BB4" s="554"/>
      <c r="BC4" s="554"/>
      <c r="BD4" s="554"/>
      <c r="BE4" s="554"/>
      <c r="BF4" s="554"/>
      <c r="BG4" s="554"/>
      <c r="BH4" s="554"/>
      <c r="BI4" s="554"/>
      <c r="BJ4" s="554"/>
      <c r="BK4" s="554"/>
      <c r="BL4" s="554"/>
      <c r="BM4" s="554"/>
      <c r="BN4" s="554"/>
      <c r="BO4" s="554"/>
      <c r="BP4" s="554"/>
      <c r="BQ4" s="554"/>
      <c r="BR4" s="554"/>
      <c r="BS4" s="554"/>
      <c r="BT4" s="554"/>
      <c r="BU4" s="554"/>
      <c r="BV4" s="554"/>
      <c r="BW4" s="554"/>
      <c r="BX4" s="554"/>
      <c r="BY4" s="554"/>
      <c r="BZ4" s="554"/>
      <c r="CA4" s="554"/>
      <c r="CB4" s="554"/>
      <c r="CC4" s="554"/>
      <c r="CD4" s="554"/>
      <c r="CE4" s="554"/>
      <c r="CF4" s="554"/>
      <c r="CG4" s="554"/>
      <c r="CH4" s="554"/>
      <c r="CI4" s="554"/>
      <c r="CJ4" s="554"/>
      <c r="CK4" s="554"/>
      <c r="CL4" s="554"/>
      <c r="CM4" s="555"/>
    </row>
    <row r="5" spans="1:91" s="67" customFormat="1" ht="12">
      <c r="A5" s="549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550"/>
      <c r="R5" s="551"/>
      <c r="S5" s="288"/>
      <c r="T5" s="288"/>
      <c r="U5" s="552"/>
      <c r="V5" s="551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552"/>
      <c r="AI5" s="546" t="s">
        <v>221</v>
      </c>
      <c r="AJ5" s="547"/>
      <c r="AK5" s="547"/>
      <c r="AL5" s="547"/>
      <c r="AM5" s="547"/>
      <c r="AN5" s="547"/>
      <c r="AO5" s="547"/>
      <c r="AP5" s="547"/>
      <c r="AQ5" s="548"/>
      <c r="AR5" s="553" t="s">
        <v>6</v>
      </c>
      <c r="AS5" s="554"/>
      <c r="AT5" s="554"/>
      <c r="AU5" s="554"/>
      <c r="AV5" s="554"/>
      <c r="AW5" s="554"/>
      <c r="AX5" s="554"/>
      <c r="AY5" s="554"/>
      <c r="AZ5" s="554"/>
      <c r="BA5" s="554"/>
      <c r="BB5" s="554"/>
      <c r="BC5" s="554"/>
      <c r="BD5" s="554"/>
      <c r="BE5" s="554"/>
      <c r="BF5" s="554"/>
      <c r="BG5" s="554"/>
      <c r="BH5" s="554"/>
      <c r="BI5" s="554"/>
      <c r="BJ5" s="554"/>
      <c r="BK5" s="554"/>
      <c r="BL5" s="554"/>
      <c r="BM5" s="554"/>
      <c r="BN5" s="554"/>
      <c r="BO5" s="554"/>
      <c r="BP5" s="554"/>
      <c r="BQ5" s="554"/>
      <c r="BR5" s="554"/>
      <c r="BS5" s="554"/>
      <c r="BT5" s="554"/>
      <c r="BU5" s="554"/>
      <c r="BV5" s="554"/>
      <c r="BW5" s="554"/>
      <c r="BX5" s="554"/>
      <c r="BY5" s="554"/>
      <c r="BZ5" s="554"/>
      <c r="CA5" s="554"/>
      <c r="CB5" s="554"/>
      <c r="CC5" s="554"/>
      <c r="CD5" s="554"/>
      <c r="CE5" s="554"/>
      <c r="CF5" s="554"/>
      <c r="CG5" s="554"/>
      <c r="CH5" s="554"/>
      <c r="CI5" s="554"/>
      <c r="CJ5" s="554"/>
      <c r="CK5" s="554"/>
      <c r="CL5" s="554"/>
      <c r="CM5" s="555"/>
    </row>
    <row r="6" spans="1:91" s="67" customFormat="1" ht="133.5" customHeight="1">
      <c r="A6" s="549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550"/>
      <c r="R6" s="551"/>
      <c r="S6" s="288"/>
      <c r="T6" s="288"/>
      <c r="U6" s="552"/>
      <c r="V6" s="551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552"/>
      <c r="AI6" s="549"/>
      <c r="AJ6" s="290"/>
      <c r="AK6" s="290"/>
      <c r="AL6" s="290"/>
      <c r="AM6" s="290"/>
      <c r="AN6" s="290"/>
      <c r="AO6" s="290"/>
      <c r="AP6" s="290"/>
      <c r="AQ6" s="550"/>
      <c r="AR6" s="541" t="s">
        <v>271</v>
      </c>
      <c r="AS6" s="542"/>
      <c r="AT6" s="542"/>
      <c r="AU6" s="542"/>
      <c r="AV6" s="542"/>
      <c r="AW6" s="542"/>
      <c r="AX6" s="542"/>
      <c r="AY6" s="556"/>
      <c r="AZ6" s="538" t="s">
        <v>274</v>
      </c>
      <c r="BA6" s="539"/>
      <c r="BB6" s="539"/>
      <c r="BC6" s="539"/>
      <c r="BD6" s="539"/>
      <c r="BE6" s="539"/>
      <c r="BF6" s="539"/>
      <c r="BG6" s="540"/>
      <c r="BH6" s="538" t="s">
        <v>275</v>
      </c>
      <c r="BI6" s="539"/>
      <c r="BJ6" s="539"/>
      <c r="BK6" s="539"/>
      <c r="BL6" s="539"/>
      <c r="BM6" s="539"/>
      <c r="BN6" s="539"/>
      <c r="BO6" s="540"/>
      <c r="BP6" s="538" t="s">
        <v>276</v>
      </c>
      <c r="BQ6" s="539"/>
      <c r="BR6" s="539"/>
      <c r="BS6" s="539"/>
      <c r="BT6" s="539"/>
      <c r="BU6" s="539"/>
      <c r="BV6" s="539"/>
      <c r="BW6" s="540"/>
      <c r="BX6" s="541" t="s">
        <v>270</v>
      </c>
      <c r="BY6" s="542"/>
      <c r="BZ6" s="542"/>
      <c r="CA6" s="542"/>
      <c r="CB6" s="542"/>
      <c r="CC6" s="542"/>
      <c r="CD6" s="542"/>
      <c r="CE6" s="542"/>
      <c r="CF6" s="542"/>
      <c r="CG6" s="542"/>
      <c r="CH6" s="542"/>
      <c r="CI6" s="542"/>
      <c r="CJ6" s="542"/>
      <c r="CK6" s="542"/>
      <c r="CL6" s="542"/>
      <c r="CM6" s="542"/>
    </row>
    <row r="7" spans="1:91" s="83" customFormat="1" ht="12.75" thickBot="1">
      <c r="A7" s="532">
        <v>1</v>
      </c>
      <c r="B7" s="533"/>
      <c r="C7" s="533"/>
      <c r="D7" s="533"/>
      <c r="E7" s="533"/>
      <c r="F7" s="533"/>
      <c r="G7" s="533"/>
      <c r="H7" s="533"/>
      <c r="I7" s="533"/>
      <c r="J7" s="533"/>
      <c r="K7" s="533"/>
      <c r="L7" s="533"/>
      <c r="M7" s="533"/>
      <c r="N7" s="533"/>
      <c r="O7" s="533"/>
      <c r="P7" s="533"/>
      <c r="Q7" s="534"/>
      <c r="R7" s="532">
        <v>2</v>
      </c>
      <c r="S7" s="533"/>
      <c r="T7" s="533"/>
      <c r="U7" s="534"/>
      <c r="V7" s="532">
        <v>3</v>
      </c>
      <c r="W7" s="533"/>
      <c r="X7" s="533"/>
      <c r="Y7" s="533"/>
      <c r="Z7" s="533"/>
      <c r="AA7" s="533"/>
      <c r="AB7" s="533"/>
      <c r="AC7" s="533"/>
      <c r="AD7" s="533"/>
      <c r="AE7" s="533"/>
      <c r="AF7" s="533"/>
      <c r="AG7" s="533"/>
      <c r="AH7" s="534"/>
      <c r="AI7" s="532">
        <v>4</v>
      </c>
      <c r="AJ7" s="533"/>
      <c r="AK7" s="533"/>
      <c r="AL7" s="533"/>
      <c r="AM7" s="533"/>
      <c r="AN7" s="533"/>
      <c r="AO7" s="533"/>
      <c r="AP7" s="533"/>
      <c r="AQ7" s="534"/>
      <c r="AR7" s="532">
        <v>5</v>
      </c>
      <c r="AS7" s="533"/>
      <c r="AT7" s="533"/>
      <c r="AU7" s="533"/>
      <c r="AV7" s="533"/>
      <c r="AW7" s="533"/>
      <c r="AX7" s="533"/>
      <c r="AY7" s="534"/>
      <c r="AZ7" s="532">
        <v>6</v>
      </c>
      <c r="BA7" s="533"/>
      <c r="BB7" s="533"/>
      <c r="BC7" s="533"/>
      <c r="BD7" s="533"/>
      <c r="BE7" s="533"/>
      <c r="BF7" s="533"/>
      <c r="BG7" s="534"/>
      <c r="BH7" s="532">
        <v>7</v>
      </c>
      <c r="BI7" s="533"/>
      <c r="BJ7" s="533"/>
      <c r="BK7" s="533"/>
      <c r="BL7" s="533"/>
      <c r="BM7" s="533"/>
      <c r="BN7" s="533"/>
      <c r="BO7" s="534"/>
      <c r="BP7" s="532">
        <v>8</v>
      </c>
      <c r="BQ7" s="533"/>
      <c r="BR7" s="533"/>
      <c r="BS7" s="533"/>
      <c r="BT7" s="533"/>
      <c r="BU7" s="533"/>
      <c r="BV7" s="533"/>
      <c r="BW7" s="534"/>
      <c r="BX7" s="532">
        <v>9</v>
      </c>
      <c r="BY7" s="533"/>
      <c r="BZ7" s="533"/>
      <c r="CA7" s="533"/>
      <c r="CB7" s="533"/>
      <c r="CC7" s="533"/>
      <c r="CD7" s="533"/>
      <c r="CE7" s="534"/>
      <c r="CF7" s="532">
        <v>10</v>
      </c>
      <c r="CG7" s="533"/>
      <c r="CH7" s="533"/>
      <c r="CI7" s="533"/>
      <c r="CJ7" s="533"/>
      <c r="CK7" s="533"/>
      <c r="CL7" s="533"/>
      <c r="CM7" s="534"/>
    </row>
    <row r="8" spans="1:91" s="10" customFormat="1" ht="12.75">
      <c r="A8" s="535" t="s">
        <v>223</v>
      </c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  <c r="Q8" s="537"/>
      <c r="R8" s="458" t="s">
        <v>224</v>
      </c>
      <c r="S8" s="458"/>
      <c r="T8" s="458"/>
      <c r="U8" s="459"/>
      <c r="V8" s="460" t="s">
        <v>8</v>
      </c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9"/>
      <c r="AI8" s="512">
        <f>AI11+AI14</f>
        <v>0</v>
      </c>
      <c r="AJ8" s="513"/>
      <c r="AK8" s="513"/>
      <c r="AL8" s="513"/>
      <c r="AM8" s="513"/>
      <c r="AN8" s="513"/>
      <c r="AO8" s="513"/>
      <c r="AP8" s="513"/>
      <c r="AQ8" s="514"/>
      <c r="AR8" s="512">
        <f>AR11</f>
        <v>0</v>
      </c>
      <c r="AS8" s="513"/>
      <c r="AT8" s="513"/>
      <c r="AU8" s="513"/>
      <c r="AV8" s="513"/>
      <c r="AW8" s="513"/>
      <c r="AX8" s="513"/>
      <c r="AY8" s="514"/>
      <c r="AZ8" s="512">
        <f>AZ14</f>
        <v>0</v>
      </c>
      <c r="BA8" s="513"/>
      <c r="BB8" s="513"/>
      <c r="BC8" s="513"/>
      <c r="BD8" s="513"/>
      <c r="BE8" s="513"/>
      <c r="BF8" s="513"/>
      <c r="BG8" s="514"/>
      <c r="BH8" s="512">
        <f>BH14</f>
        <v>0</v>
      </c>
      <c r="BI8" s="513"/>
      <c r="BJ8" s="513"/>
      <c r="BK8" s="513"/>
      <c r="BL8" s="513"/>
      <c r="BM8" s="513"/>
      <c r="BN8" s="513"/>
      <c r="BO8" s="514"/>
      <c r="BP8" s="518">
        <f>BP11</f>
        <v>0</v>
      </c>
      <c r="BQ8" s="513"/>
      <c r="BR8" s="513"/>
      <c r="BS8" s="513"/>
      <c r="BT8" s="513"/>
      <c r="BU8" s="513"/>
      <c r="BV8" s="513"/>
      <c r="BW8" s="514"/>
      <c r="BX8" s="512">
        <f>BX11</f>
        <v>0</v>
      </c>
      <c r="BY8" s="513"/>
      <c r="BZ8" s="513"/>
      <c r="CA8" s="513"/>
      <c r="CB8" s="513"/>
      <c r="CC8" s="513"/>
      <c r="CD8" s="513"/>
      <c r="CE8" s="514"/>
      <c r="CF8" s="518">
        <f>CF11</f>
        <v>0</v>
      </c>
      <c r="CG8" s="513"/>
      <c r="CH8" s="513"/>
      <c r="CI8" s="513"/>
      <c r="CJ8" s="513"/>
      <c r="CK8" s="513"/>
      <c r="CL8" s="513"/>
      <c r="CM8" s="519"/>
    </row>
    <row r="9" spans="1:91" s="10" customFormat="1" ht="13.5" thickBot="1">
      <c r="A9" s="521" t="s">
        <v>225</v>
      </c>
      <c r="B9" s="522"/>
      <c r="C9" s="522"/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2"/>
      <c r="Q9" s="523"/>
      <c r="R9" s="317"/>
      <c r="S9" s="317"/>
      <c r="T9" s="317"/>
      <c r="U9" s="318"/>
      <c r="V9" s="316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8"/>
      <c r="AI9" s="515"/>
      <c r="AJ9" s="516"/>
      <c r="AK9" s="516"/>
      <c r="AL9" s="516"/>
      <c r="AM9" s="516"/>
      <c r="AN9" s="516"/>
      <c r="AO9" s="516"/>
      <c r="AP9" s="516"/>
      <c r="AQ9" s="517"/>
      <c r="AR9" s="515"/>
      <c r="AS9" s="516"/>
      <c r="AT9" s="516"/>
      <c r="AU9" s="516"/>
      <c r="AV9" s="516"/>
      <c r="AW9" s="516"/>
      <c r="AX9" s="516"/>
      <c r="AY9" s="517"/>
      <c r="AZ9" s="515"/>
      <c r="BA9" s="516"/>
      <c r="BB9" s="516"/>
      <c r="BC9" s="516"/>
      <c r="BD9" s="516"/>
      <c r="BE9" s="516"/>
      <c r="BF9" s="516"/>
      <c r="BG9" s="517"/>
      <c r="BH9" s="515"/>
      <c r="BI9" s="516"/>
      <c r="BJ9" s="516"/>
      <c r="BK9" s="516"/>
      <c r="BL9" s="516"/>
      <c r="BM9" s="516"/>
      <c r="BN9" s="516"/>
      <c r="BO9" s="517"/>
      <c r="BP9" s="515"/>
      <c r="BQ9" s="516"/>
      <c r="BR9" s="516"/>
      <c r="BS9" s="516"/>
      <c r="BT9" s="516"/>
      <c r="BU9" s="516"/>
      <c r="BV9" s="516"/>
      <c r="BW9" s="517"/>
      <c r="BX9" s="515"/>
      <c r="BY9" s="516"/>
      <c r="BZ9" s="516"/>
      <c r="CA9" s="516"/>
      <c r="CB9" s="516"/>
      <c r="CC9" s="516"/>
      <c r="CD9" s="516"/>
      <c r="CE9" s="517"/>
      <c r="CF9" s="515"/>
      <c r="CG9" s="516"/>
      <c r="CH9" s="516"/>
      <c r="CI9" s="516"/>
      <c r="CJ9" s="516"/>
      <c r="CK9" s="516"/>
      <c r="CL9" s="516"/>
      <c r="CM9" s="520"/>
    </row>
    <row r="10" spans="1:91" s="10" customFormat="1" ht="12.75">
      <c r="A10" s="524" t="s">
        <v>226</v>
      </c>
      <c r="B10" s="525"/>
      <c r="C10" s="525"/>
      <c r="D10" s="525"/>
      <c r="E10" s="525"/>
      <c r="F10" s="525"/>
      <c r="G10" s="525"/>
      <c r="H10" s="525"/>
      <c r="I10" s="525"/>
      <c r="J10" s="525"/>
      <c r="K10" s="525"/>
      <c r="L10" s="525"/>
      <c r="M10" s="525"/>
      <c r="N10" s="525"/>
      <c r="O10" s="525"/>
      <c r="P10" s="525"/>
      <c r="Q10" s="526"/>
      <c r="R10" s="527"/>
      <c r="S10" s="527"/>
      <c r="T10" s="527"/>
      <c r="U10" s="528"/>
      <c r="V10" s="529"/>
      <c r="W10" s="530"/>
      <c r="X10" s="530"/>
      <c r="Y10" s="530"/>
      <c r="Z10" s="530"/>
      <c r="AA10" s="530"/>
      <c r="AB10" s="530"/>
      <c r="AC10" s="530"/>
      <c r="AD10" s="530"/>
      <c r="AE10" s="530"/>
      <c r="AF10" s="530"/>
      <c r="AG10" s="530"/>
      <c r="AH10" s="531"/>
      <c r="AI10" s="501"/>
      <c r="AJ10" s="502"/>
      <c r="AK10" s="502"/>
      <c r="AL10" s="502"/>
      <c r="AM10" s="502"/>
      <c r="AN10" s="502"/>
      <c r="AO10" s="502"/>
      <c r="AP10" s="502"/>
      <c r="AQ10" s="503"/>
      <c r="AR10" s="498" t="s">
        <v>8</v>
      </c>
      <c r="AS10" s="499"/>
      <c r="AT10" s="499"/>
      <c r="AU10" s="499"/>
      <c r="AV10" s="499"/>
      <c r="AW10" s="499"/>
      <c r="AX10" s="499"/>
      <c r="AY10" s="500"/>
      <c r="AZ10" s="498" t="s">
        <v>8</v>
      </c>
      <c r="BA10" s="499"/>
      <c r="BB10" s="499"/>
      <c r="BC10" s="499"/>
      <c r="BD10" s="499"/>
      <c r="BE10" s="499"/>
      <c r="BF10" s="499"/>
      <c r="BG10" s="500"/>
      <c r="BH10" s="498" t="s">
        <v>8</v>
      </c>
      <c r="BI10" s="499"/>
      <c r="BJ10" s="499"/>
      <c r="BK10" s="499"/>
      <c r="BL10" s="499"/>
      <c r="BM10" s="499"/>
      <c r="BN10" s="499"/>
      <c r="BO10" s="500"/>
      <c r="BP10" s="498" t="s">
        <v>8</v>
      </c>
      <c r="BQ10" s="499"/>
      <c r="BR10" s="499"/>
      <c r="BS10" s="499"/>
      <c r="BT10" s="499"/>
      <c r="BU10" s="499"/>
      <c r="BV10" s="499"/>
      <c r="BW10" s="500"/>
      <c r="BX10" s="501"/>
      <c r="BY10" s="502"/>
      <c r="BZ10" s="502"/>
      <c r="CA10" s="502"/>
      <c r="CB10" s="502"/>
      <c r="CC10" s="502"/>
      <c r="CD10" s="502"/>
      <c r="CE10" s="503"/>
      <c r="CF10" s="498" t="s">
        <v>8</v>
      </c>
      <c r="CG10" s="499"/>
      <c r="CH10" s="499"/>
      <c r="CI10" s="499"/>
      <c r="CJ10" s="499"/>
      <c r="CK10" s="499"/>
      <c r="CL10" s="499"/>
      <c r="CM10" s="504"/>
    </row>
    <row r="11" spans="1:91" s="180" customFormat="1" ht="24" customHeight="1">
      <c r="A11" s="505" t="s">
        <v>742</v>
      </c>
      <c r="B11" s="506"/>
      <c r="C11" s="506"/>
      <c r="D11" s="506"/>
      <c r="E11" s="506"/>
      <c r="F11" s="506"/>
      <c r="G11" s="506"/>
      <c r="H11" s="506"/>
      <c r="I11" s="506"/>
      <c r="J11" s="506"/>
      <c r="K11" s="506"/>
      <c r="L11" s="506"/>
      <c r="M11" s="506"/>
      <c r="N11" s="506"/>
      <c r="O11" s="506"/>
      <c r="P11" s="506"/>
      <c r="Q11" s="507"/>
      <c r="R11" s="508" t="s">
        <v>227</v>
      </c>
      <c r="S11" s="509"/>
      <c r="T11" s="509"/>
      <c r="U11" s="510"/>
      <c r="V11" s="511" t="s">
        <v>228</v>
      </c>
      <c r="W11" s="509"/>
      <c r="X11" s="509"/>
      <c r="Y11" s="509"/>
      <c r="Z11" s="509"/>
      <c r="AA11" s="509"/>
      <c r="AB11" s="509"/>
      <c r="AC11" s="509"/>
      <c r="AD11" s="509"/>
      <c r="AE11" s="509"/>
      <c r="AF11" s="509"/>
      <c r="AG11" s="509"/>
      <c r="AH11" s="510"/>
      <c r="AI11" s="492">
        <f>AI12+AI13</f>
        <v>0</v>
      </c>
      <c r="AJ11" s="493"/>
      <c r="AK11" s="493"/>
      <c r="AL11" s="493"/>
      <c r="AM11" s="493"/>
      <c r="AN11" s="493"/>
      <c r="AO11" s="493"/>
      <c r="AP11" s="493"/>
      <c r="AQ11" s="494"/>
      <c r="AR11" s="492"/>
      <c r="AS11" s="493"/>
      <c r="AT11" s="493"/>
      <c r="AU11" s="493"/>
      <c r="AV11" s="493"/>
      <c r="AW11" s="493"/>
      <c r="AX11" s="493"/>
      <c r="AY11" s="494"/>
      <c r="AZ11" s="489" t="s">
        <v>8</v>
      </c>
      <c r="BA11" s="490"/>
      <c r="BB11" s="490"/>
      <c r="BC11" s="490"/>
      <c r="BD11" s="490"/>
      <c r="BE11" s="490"/>
      <c r="BF11" s="490"/>
      <c r="BG11" s="491"/>
      <c r="BH11" s="489" t="s">
        <v>8</v>
      </c>
      <c r="BI11" s="490"/>
      <c r="BJ11" s="490"/>
      <c r="BK11" s="490"/>
      <c r="BL11" s="490"/>
      <c r="BM11" s="490"/>
      <c r="BN11" s="490"/>
      <c r="BO11" s="491"/>
      <c r="BP11" s="489"/>
      <c r="BQ11" s="490"/>
      <c r="BR11" s="490"/>
      <c r="BS11" s="490"/>
      <c r="BT11" s="490"/>
      <c r="BU11" s="490"/>
      <c r="BV11" s="490"/>
      <c r="BW11" s="491"/>
      <c r="BX11" s="492"/>
      <c r="BY11" s="493"/>
      <c r="BZ11" s="493"/>
      <c r="CA11" s="493"/>
      <c r="CB11" s="493"/>
      <c r="CC11" s="493"/>
      <c r="CD11" s="493"/>
      <c r="CE11" s="494"/>
      <c r="CF11" s="489"/>
      <c r="CG11" s="490"/>
      <c r="CH11" s="490"/>
      <c r="CI11" s="490"/>
      <c r="CJ11" s="490"/>
      <c r="CK11" s="178"/>
      <c r="CL11" s="178"/>
      <c r="CM11" s="179"/>
    </row>
    <row r="12" spans="1:91" s="10" customFormat="1" ht="12.75">
      <c r="A12" s="495" t="s">
        <v>739</v>
      </c>
      <c r="B12" s="496"/>
      <c r="C12" s="496"/>
      <c r="D12" s="496"/>
      <c r="E12" s="496"/>
      <c r="F12" s="496"/>
      <c r="G12" s="496"/>
      <c r="H12" s="496"/>
      <c r="I12" s="496"/>
      <c r="J12" s="496"/>
      <c r="K12" s="496"/>
      <c r="L12" s="496"/>
      <c r="M12" s="496"/>
      <c r="N12" s="496"/>
      <c r="O12" s="496"/>
      <c r="P12" s="496"/>
      <c r="Q12" s="497"/>
      <c r="R12" s="435" t="s">
        <v>72</v>
      </c>
      <c r="S12" s="436"/>
      <c r="T12" s="436"/>
      <c r="U12" s="437"/>
      <c r="V12" s="438" t="s">
        <v>733</v>
      </c>
      <c r="W12" s="436"/>
      <c r="X12" s="436"/>
      <c r="Y12" s="436"/>
      <c r="Z12" s="436"/>
      <c r="AA12" s="436"/>
      <c r="AB12" s="436"/>
      <c r="AC12" s="436"/>
      <c r="AD12" s="436"/>
      <c r="AE12" s="436"/>
      <c r="AF12" s="436"/>
      <c r="AG12" s="436"/>
      <c r="AH12" s="437"/>
      <c r="AI12" s="334">
        <f>AR12+BX12</f>
        <v>0</v>
      </c>
      <c r="AJ12" s="335"/>
      <c r="AK12" s="335"/>
      <c r="AL12" s="335"/>
      <c r="AM12" s="335"/>
      <c r="AN12" s="335"/>
      <c r="AO12" s="335"/>
      <c r="AP12" s="335"/>
      <c r="AQ12" s="336"/>
      <c r="AR12" s="334"/>
      <c r="AS12" s="335"/>
      <c r="AT12" s="335"/>
      <c r="AU12" s="335"/>
      <c r="AV12" s="335"/>
      <c r="AW12" s="335"/>
      <c r="AX12" s="335"/>
      <c r="AY12" s="336"/>
      <c r="AZ12" s="470" t="s">
        <v>8</v>
      </c>
      <c r="BA12" s="471"/>
      <c r="BB12" s="471"/>
      <c r="BC12" s="471"/>
      <c r="BD12" s="471"/>
      <c r="BE12" s="471"/>
      <c r="BF12" s="471"/>
      <c r="BG12" s="472"/>
      <c r="BH12" s="470" t="s">
        <v>8</v>
      </c>
      <c r="BI12" s="471"/>
      <c r="BJ12" s="471"/>
      <c r="BK12" s="471"/>
      <c r="BL12" s="471"/>
      <c r="BM12" s="471"/>
      <c r="BN12" s="471"/>
      <c r="BO12" s="472"/>
      <c r="BP12" s="470"/>
      <c r="BQ12" s="471"/>
      <c r="BR12" s="471"/>
      <c r="BS12" s="471"/>
      <c r="BT12" s="471"/>
      <c r="BU12" s="471"/>
      <c r="BV12" s="471"/>
      <c r="BW12" s="472"/>
      <c r="BX12" s="334"/>
      <c r="BY12" s="335"/>
      <c r="BZ12" s="335"/>
      <c r="CA12" s="335"/>
      <c r="CB12" s="335"/>
      <c r="CC12" s="335"/>
      <c r="CD12" s="335"/>
      <c r="CE12" s="336"/>
      <c r="CF12" s="470"/>
      <c r="CG12" s="471"/>
      <c r="CH12" s="471"/>
      <c r="CI12" s="471"/>
      <c r="CJ12" s="471"/>
      <c r="CK12" s="174"/>
      <c r="CL12" s="174"/>
      <c r="CM12" s="175"/>
    </row>
    <row r="13" spans="1:91" s="10" customFormat="1" ht="12.75">
      <c r="A13" s="479" t="s">
        <v>740</v>
      </c>
      <c r="B13" s="480"/>
      <c r="C13" s="480"/>
      <c r="D13" s="480"/>
      <c r="E13" s="480"/>
      <c r="F13" s="480"/>
      <c r="G13" s="480"/>
      <c r="H13" s="480"/>
      <c r="I13" s="480"/>
      <c r="J13" s="480"/>
      <c r="K13" s="480"/>
      <c r="L13" s="480"/>
      <c r="M13" s="480"/>
      <c r="N13" s="480"/>
      <c r="O13" s="480"/>
      <c r="P13" s="480"/>
      <c r="Q13" s="481"/>
      <c r="R13" s="435" t="s">
        <v>113</v>
      </c>
      <c r="S13" s="436"/>
      <c r="T13" s="436"/>
      <c r="U13" s="437"/>
      <c r="V13" s="438" t="s">
        <v>741</v>
      </c>
      <c r="W13" s="436"/>
      <c r="X13" s="436"/>
      <c r="Y13" s="436"/>
      <c r="Z13" s="436"/>
      <c r="AA13" s="436"/>
      <c r="AB13" s="436"/>
      <c r="AC13" s="436"/>
      <c r="AD13" s="436"/>
      <c r="AE13" s="436"/>
      <c r="AF13" s="436"/>
      <c r="AG13" s="436"/>
      <c r="AH13" s="437"/>
      <c r="AI13" s="334">
        <f>AR13+BX13</f>
        <v>0</v>
      </c>
      <c r="AJ13" s="335"/>
      <c r="AK13" s="335"/>
      <c r="AL13" s="335"/>
      <c r="AM13" s="335"/>
      <c r="AN13" s="335"/>
      <c r="AO13" s="335"/>
      <c r="AP13" s="335"/>
      <c r="AQ13" s="336"/>
      <c r="AR13" s="334"/>
      <c r="AS13" s="335"/>
      <c r="AT13" s="335"/>
      <c r="AU13" s="335"/>
      <c r="AV13" s="335"/>
      <c r="AW13" s="335"/>
      <c r="AX13" s="335"/>
      <c r="AY13" s="336"/>
      <c r="AZ13" s="470" t="s">
        <v>8</v>
      </c>
      <c r="BA13" s="471"/>
      <c r="BB13" s="471"/>
      <c r="BC13" s="471"/>
      <c r="BD13" s="471"/>
      <c r="BE13" s="471"/>
      <c r="BF13" s="471"/>
      <c r="BG13" s="472"/>
      <c r="BH13" s="470" t="s">
        <v>8</v>
      </c>
      <c r="BI13" s="471"/>
      <c r="BJ13" s="471"/>
      <c r="BK13" s="471"/>
      <c r="BL13" s="471"/>
      <c r="BM13" s="471"/>
      <c r="BN13" s="471"/>
      <c r="BO13" s="472"/>
      <c r="BP13" s="470"/>
      <c r="BQ13" s="471"/>
      <c r="BR13" s="471"/>
      <c r="BS13" s="471"/>
      <c r="BT13" s="471"/>
      <c r="BU13" s="471"/>
      <c r="BV13" s="471"/>
      <c r="BW13" s="472"/>
      <c r="BX13" s="334"/>
      <c r="BY13" s="335"/>
      <c r="BZ13" s="335"/>
      <c r="CA13" s="335"/>
      <c r="CB13" s="335"/>
      <c r="CC13" s="335"/>
      <c r="CD13" s="335"/>
      <c r="CE13" s="336"/>
      <c r="CF13" s="470"/>
      <c r="CG13" s="471"/>
      <c r="CH13" s="471"/>
      <c r="CI13" s="471"/>
      <c r="CJ13" s="471"/>
      <c r="CK13" s="176"/>
      <c r="CL13" s="176"/>
      <c r="CM13" s="177"/>
    </row>
    <row r="14" spans="1:91" s="183" customFormat="1" ht="12.75">
      <c r="A14" s="482" t="s">
        <v>743</v>
      </c>
      <c r="B14" s="483"/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4"/>
      <c r="R14" s="485" t="s">
        <v>229</v>
      </c>
      <c r="S14" s="486"/>
      <c r="T14" s="486"/>
      <c r="U14" s="487"/>
      <c r="V14" s="488" t="s">
        <v>230</v>
      </c>
      <c r="W14" s="486"/>
      <c r="X14" s="486"/>
      <c r="Y14" s="486"/>
      <c r="Z14" s="486"/>
      <c r="AA14" s="486"/>
      <c r="AB14" s="486"/>
      <c r="AC14" s="486"/>
      <c r="AD14" s="486"/>
      <c r="AE14" s="486"/>
      <c r="AF14" s="486"/>
      <c r="AG14" s="486"/>
      <c r="AH14" s="487"/>
      <c r="AI14" s="473">
        <f>AI15+AI16</f>
        <v>0</v>
      </c>
      <c r="AJ14" s="474"/>
      <c r="AK14" s="474"/>
      <c r="AL14" s="474"/>
      <c r="AM14" s="474"/>
      <c r="AN14" s="474"/>
      <c r="AO14" s="474"/>
      <c r="AP14" s="474"/>
      <c r="AQ14" s="475"/>
      <c r="AR14" s="476" t="s">
        <v>8</v>
      </c>
      <c r="AS14" s="477"/>
      <c r="AT14" s="477"/>
      <c r="AU14" s="477"/>
      <c r="AV14" s="477"/>
      <c r="AW14" s="477"/>
      <c r="AX14" s="477"/>
      <c r="AY14" s="478"/>
      <c r="AZ14" s="473"/>
      <c r="BA14" s="474"/>
      <c r="BB14" s="474"/>
      <c r="BC14" s="474"/>
      <c r="BD14" s="474"/>
      <c r="BE14" s="474"/>
      <c r="BF14" s="474"/>
      <c r="BG14" s="475"/>
      <c r="BH14" s="473"/>
      <c r="BI14" s="474"/>
      <c r="BJ14" s="474"/>
      <c r="BK14" s="474"/>
      <c r="BL14" s="474"/>
      <c r="BM14" s="474"/>
      <c r="BN14" s="474"/>
      <c r="BO14" s="475"/>
      <c r="BP14" s="476" t="s">
        <v>8</v>
      </c>
      <c r="BQ14" s="477"/>
      <c r="BR14" s="477"/>
      <c r="BS14" s="477"/>
      <c r="BT14" s="477"/>
      <c r="BU14" s="477"/>
      <c r="BV14" s="477"/>
      <c r="BW14" s="478"/>
      <c r="BX14" s="476" t="s">
        <v>8</v>
      </c>
      <c r="BY14" s="477"/>
      <c r="BZ14" s="477"/>
      <c r="CA14" s="477"/>
      <c r="CB14" s="477"/>
      <c r="CC14" s="477"/>
      <c r="CD14" s="477"/>
      <c r="CE14" s="478"/>
      <c r="CF14" s="476" t="s">
        <v>8</v>
      </c>
      <c r="CG14" s="477"/>
      <c r="CH14" s="477"/>
      <c r="CI14" s="477"/>
      <c r="CJ14" s="477"/>
      <c r="CK14" s="181"/>
      <c r="CL14" s="181"/>
      <c r="CM14" s="182"/>
    </row>
    <row r="15" spans="1:91" s="10" customFormat="1" ht="12.75">
      <c r="A15" s="479" t="s">
        <v>735</v>
      </c>
      <c r="B15" s="480"/>
      <c r="C15" s="480"/>
      <c r="D15" s="480"/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480"/>
      <c r="Q15" s="481"/>
      <c r="R15" s="435" t="s">
        <v>736</v>
      </c>
      <c r="S15" s="436"/>
      <c r="T15" s="436"/>
      <c r="U15" s="437"/>
      <c r="V15" s="438" t="s">
        <v>734</v>
      </c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7"/>
      <c r="AI15" s="334">
        <f>AZ15+BH15</f>
        <v>0</v>
      </c>
      <c r="AJ15" s="335"/>
      <c r="AK15" s="335"/>
      <c r="AL15" s="335"/>
      <c r="AM15" s="335"/>
      <c r="AN15" s="335"/>
      <c r="AO15" s="335"/>
      <c r="AP15" s="335"/>
      <c r="AQ15" s="336"/>
      <c r="AR15" s="470" t="s">
        <v>8</v>
      </c>
      <c r="AS15" s="471"/>
      <c r="AT15" s="471"/>
      <c r="AU15" s="471"/>
      <c r="AV15" s="471"/>
      <c r="AW15" s="471"/>
      <c r="AX15" s="471"/>
      <c r="AY15" s="472"/>
      <c r="AZ15" s="334"/>
      <c r="BA15" s="335"/>
      <c r="BB15" s="335"/>
      <c r="BC15" s="335"/>
      <c r="BD15" s="335"/>
      <c r="BE15" s="335"/>
      <c r="BF15" s="335"/>
      <c r="BG15" s="336"/>
      <c r="BH15" s="334"/>
      <c r="BI15" s="335"/>
      <c r="BJ15" s="335"/>
      <c r="BK15" s="335"/>
      <c r="BL15" s="335"/>
      <c r="BM15" s="335"/>
      <c r="BN15" s="335"/>
      <c r="BO15" s="336"/>
      <c r="BP15" s="470" t="s">
        <v>8</v>
      </c>
      <c r="BQ15" s="471"/>
      <c r="BR15" s="471"/>
      <c r="BS15" s="471"/>
      <c r="BT15" s="471"/>
      <c r="BU15" s="471"/>
      <c r="BV15" s="471"/>
      <c r="BW15" s="472"/>
      <c r="BX15" s="470" t="s">
        <v>8</v>
      </c>
      <c r="BY15" s="471"/>
      <c r="BZ15" s="471"/>
      <c r="CA15" s="471"/>
      <c r="CB15" s="471"/>
      <c r="CC15" s="471"/>
      <c r="CD15" s="471"/>
      <c r="CE15" s="472"/>
      <c r="CF15" s="470" t="s">
        <v>8</v>
      </c>
      <c r="CG15" s="471"/>
      <c r="CH15" s="471"/>
      <c r="CI15" s="471"/>
      <c r="CJ15" s="471"/>
      <c r="CK15" s="174"/>
      <c r="CL15" s="174"/>
      <c r="CM15" s="175"/>
    </row>
    <row r="16" spans="1:91" s="22" customFormat="1" ht="24" customHeight="1" thickBot="1">
      <c r="A16" s="339" t="s">
        <v>738</v>
      </c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1"/>
      <c r="R16" s="385" t="s">
        <v>744</v>
      </c>
      <c r="S16" s="386"/>
      <c r="T16" s="386"/>
      <c r="U16" s="387"/>
      <c r="V16" s="399" t="s">
        <v>737</v>
      </c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7"/>
      <c r="AI16" s="337">
        <f>AZ16+BH16</f>
        <v>0</v>
      </c>
      <c r="AJ16" s="338"/>
      <c r="AK16" s="338"/>
      <c r="AL16" s="338"/>
      <c r="AM16" s="338"/>
      <c r="AN16" s="338"/>
      <c r="AO16" s="338"/>
      <c r="AP16" s="338"/>
      <c r="AQ16" s="380"/>
      <c r="AR16" s="461" t="s">
        <v>8</v>
      </c>
      <c r="AS16" s="462"/>
      <c r="AT16" s="462"/>
      <c r="AU16" s="462"/>
      <c r="AV16" s="462"/>
      <c r="AW16" s="462"/>
      <c r="AX16" s="462"/>
      <c r="AY16" s="463"/>
      <c r="AZ16" s="337"/>
      <c r="BA16" s="338"/>
      <c r="BB16" s="338"/>
      <c r="BC16" s="338"/>
      <c r="BD16" s="338"/>
      <c r="BE16" s="338"/>
      <c r="BF16" s="338"/>
      <c r="BG16" s="380"/>
      <c r="BH16" s="337"/>
      <c r="BI16" s="338"/>
      <c r="BJ16" s="338"/>
      <c r="BK16" s="338"/>
      <c r="BL16" s="338"/>
      <c r="BM16" s="338"/>
      <c r="BN16" s="338"/>
      <c r="BO16" s="380"/>
      <c r="BP16" s="461" t="s">
        <v>8</v>
      </c>
      <c r="BQ16" s="462"/>
      <c r="BR16" s="462"/>
      <c r="BS16" s="462"/>
      <c r="BT16" s="462"/>
      <c r="BU16" s="462"/>
      <c r="BV16" s="462"/>
      <c r="BW16" s="463"/>
      <c r="BX16" s="461" t="s">
        <v>8</v>
      </c>
      <c r="BY16" s="462"/>
      <c r="BZ16" s="462"/>
      <c r="CA16" s="462"/>
      <c r="CB16" s="462"/>
      <c r="CC16" s="462"/>
      <c r="CD16" s="462"/>
      <c r="CE16" s="463"/>
      <c r="CF16" s="461" t="s">
        <v>8</v>
      </c>
      <c r="CG16" s="462"/>
      <c r="CH16" s="462"/>
      <c r="CI16" s="462"/>
      <c r="CJ16" s="462"/>
      <c r="CK16" s="172"/>
      <c r="CL16" s="172"/>
      <c r="CM16" s="173"/>
    </row>
    <row r="17" spans="1:93" s="10" customFormat="1" ht="13.5" thickBot="1">
      <c r="A17" s="464" t="s">
        <v>231</v>
      </c>
      <c r="B17" s="465"/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6"/>
      <c r="R17" s="467" t="s">
        <v>232</v>
      </c>
      <c r="S17" s="467"/>
      <c r="T17" s="467"/>
      <c r="U17" s="468"/>
      <c r="V17" s="469" t="s">
        <v>8</v>
      </c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8"/>
      <c r="AI17" s="450">
        <f>AI19+AI25+AI40+AI44+AI51</f>
        <v>47908250.1363475</v>
      </c>
      <c r="AJ17" s="451"/>
      <c r="AK17" s="451"/>
      <c r="AL17" s="451"/>
      <c r="AM17" s="451"/>
      <c r="AN17" s="451"/>
      <c r="AO17" s="451"/>
      <c r="AP17" s="451"/>
      <c r="AQ17" s="452"/>
      <c r="AR17" s="450">
        <f>AR19+AR25+AR40+AR44+AR51</f>
        <v>44762480.1363475</v>
      </c>
      <c r="AS17" s="451"/>
      <c r="AT17" s="451"/>
      <c r="AU17" s="451"/>
      <c r="AV17" s="451"/>
      <c r="AW17" s="451"/>
      <c r="AX17" s="451"/>
      <c r="AY17" s="452"/>
      <c r="AZ17" s="450">
        <f>AZ19+AZ25+AZ40+AZ44+AZ51</f>
        <v>1442694</v>
      </c>
      <c r="BA17" s="451"/>
      <c r="BB17" s="451"/>
      <c r="BC17" s="451"/>
      <c r="BD17" s="451"/>
      <c r="BE17" s="451"/>
      <c r="BF17" s="451"/>
      <c r="BG17" s="452"/>
      <c r="BH17" s="450">
        <f>BH19+BH25+BH40+BH44+BH51</f>
        <v>0</v>
      </c>
      <c r="BI17" s="451"/>
      <c r="BJ17" s="451"/>
      <c r="BK17" s="451"/>
      <c r="BL17" s="451"/>
      <c r="BM17" s="451"/>
      <c r="BN17" s="451"/>
      <c r="BO17" s="452"/>
      <c r="BP17" s="450">
        <f>BP19+BP25+BP40+BP44+BP51</f>
        <v>0</v>
      </c>
      <c r="BQ17" s="451"/>
      <c r="BR17" s="451"/>
      <c r="BS17" s="451"/>
      <c r="BT17" s="451"/>
      <c r="BU17" s="451"/>
      <c r="BV17" s="451"/>
      <c r="BW17" s="452"/>
      <c r="BX17" s="450">
        <f>BX19+BX25+BX40+BX44+BX51</f>
        <v>1703076</v>
      </c>
      <c r="BY17" s="451"/>
      <c r="BZ17" s="451"/>
      <c r="CA17" s="451"/>
      <c r="CB17" s="451"/>
      <c r="CC17" s="451"/>
      <c r="CD17" s="451"/>
      <c r="CE17" s="452"/>
      <c r="CF17" s="450">
        <f>CF19+CF25+CF40+CF44+CF51</f>
        <v>0</v>
      </c>
      <c r="CG17" s="451"/>
      <c r="CH17" s="451"/>
      <c r="CI17" s="451"/>
      <c r="CJ17" s="451"/>
      <c r="CK17" s="451"/>
      <c r="CL17" s="451"/>
      <c r="CM17" s="453"/>
      <c r="CN17" s="61">
        <f>SUM(CN20:CN64)</f>
        <v>46208674.13634751</v>
      </c>
      <c r="CO17" s="61">
        <f>'[1]свод мб'!$CN$17</f>
        <v>24791821.4</v>
      </c>
    </row>
    <row r="18" spans="1:91" s="10" customFormat="1" ht="12.75">
      <c r="A18" s="454" t="s">
        <v>233</v>
      </c>
      <c r="B18" s="455"/>
      <c r="C18" s="455"/>
      <c r="D18" s="455"/>
      <c r="E18" s="455"/>
      <c r="F18" s="455"/>
      <c r="G18" s="455"/>
      <c r="H18" s="455"/>
      <c r="I18" s="455"/>
      <c r="J18" s="455"/>
      <c r="K18" s="455"/>
      <c r="L18" s="455"/>
      <c r="M18" s="455"/>
      <c r="N18" s="455"/>
      <c r="O18" s="455"/>
      <c r="P18" s="455"/>
      <c r="Q18" s="456"/>
      <c r="R18" s="457"/>
      <c r="S18" s="458"/>
      <c r="T18" s="458"/>
      <c r="U18" s="459"/>
      <c r="V18" s="460"/>
      <c r="W18" s="458"/>
      <c r="X18" s="458"/>
      <c r="Y18" s="458"/>
      <c r="Z18" s="458"/>
      <c r="AA18" s="458"/>
      <c r="AB18" s="458"/>
      <c r="AC18" s="458"/>
      <c r="AD18" s="458"/>
      <c r="AE18" s="458"/>
      <c r="AF18" s="458"/>
      <c r="AG18" s="458"/>
      <c r="AH18" s="459"/>
      <c r="AI18" s="439"/>
      <c r="AJ18" s="440"/>
      <c r="AK18" s="440"/>
      <c r="AL18" s="440"/>
      <c r="AM18" s="440"/>
      <c r="AN18" s="440"/>
      <c r="AO18" s="440"/>
      <c r="AP18" s="440"/>
      <c r="AQ18" s="441"/>
      <c r="AR18" s="439"/>
      <c r="AS18" s="440"/>
      <c r="AT18" s="440"/>
      <c r="AU18" s="440"/>
      <c r="AV18" s="440"/>
      <c r="AW18" s="440"/>
      <c r="AX18" s="440"/>
      <c r="AY18" s="441"/>
      <c r="AZ18" s="439"/>
      <c r="BA18" s="440"/>
      <c r="BB18" s="440"/>
      <c r="BC18" s="440"/>
      <c r="BD18" s="440"/>
      <c r="BE18" s="440"/>
      <c r="BF18" s="440"/>
      <c r="BG18" s="441"/>
      <c r="BH18" s="439"/>
      <c r="BI18" s="440"/>
      <c r="BJ18" s="440"/>
      <c r="BK18" s="440"/>
      <c r="BL18" s="440"/>
      <c r="BM18" s="440"/>
      <c r="BN18" s="440"/>
      <c r="BO18" s="441"/>
      <c r="BP18" s="439"/>
      <c r="BQ18" s="440"/>
      <c r="BR18" s="440"/>
      <c r="BS18" s="440"/>
      <c r="BT18" s="440"/>
      <c r="BU18" s="440"/>
      <c r="BV18" s="440"/>
      <c r="BW18" s="441"/>
      <c r="BX18" s="439"/>
      <c r="BY18" s="440"/>
      <c r="BZ18" s="440"/>
      <c r="CA18" s="440"/>
      <c r="CB18" s="440"/>
      <c r="CC18" s="440"/>
      <c r="CD18" s="440"/>
      <c r="CE18" s="441"/>
      <c r="CF18" s="439"/>
      <c r="CG18" s="440"/>
      <c r="CH18" s="440"/>
      <c r="CI18" s="440"/>
      <c r="CJ18" s="440"/>
      <c r="CK18" s="440"/>
      <c r="CL18" s="440"/>
      <c r="CM18" s="442"/>
    </row>
    <row r="19" spans="1:91" s="10" customFormat="1" ht="24.75" customHeight="1">
      <c r="A19" s="443" t="s">
        <v>234</v>
      </c>
      <c r="B19" s="444"/>
      <c r="C19" s="444"/>
      <c r="D19" s="444"/>
      <c r="E19" s="444"/>
      <c r="F19" s="444"/>
      <c r="G19" s="444"/>
      <c r="H19" s="444"/>
      <c r="I19" s="444"/>
      <c r="J19" s="444"/>
      <c r="K19" s="444"/>
      <c r="L19" s="444"/>
      <c r="M19" s="444"/>
      <c r="N19" s="444"/>
      <c r="O19" s="444"/>
      <c r="P19" s="444"/>
      <c r="Q19" s="445"/>
      <c r="R19" s="446"/>
      <c r="S19" s="447"/>
      <c r="T19" s="447"/>
      <c r="U19" s="448"/>
      <c r="V19" s="449" t="s">
        <v>702</v>
      </c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8"/>
      <c r="AI19" s="428">
        <f>AI21+AI22+AI23+AI24</f>
        <v>6835225.718073504</v>
      </c>
      <c r="AJ19" s="429"/>
      <c r="AK19" s="429"/>
      <c r="AL19" s="429"/>
      <c r="AM19" s="429"/>
      <c r="AN19" s="429"/>
      <c r="AO19" s="429"/>
      <c r="AP19" s="429"/>
      <c r="AQ19" s="430"/>
      <c r="AR19" s="428">
        <f>AR21+AR22+AR23+AR24</f>
        <v>5440131.718073504</v>
      </c>
      <c r="AS19" s="429"/>
      <c r="AT19" s="429"/>
      <c r="AU19" s="429"/>
      <c r="AV19" s="429"/>
      <c r="AW19" s="429"/>
      <c r="AX19" s="429"/>
      <c r="AY19" s="430"/>
      <c r="AZ19" s="428">
        <f>AZ21+AZ22+AZ23+AZ24</f>
        <v>1395094</v>
      </c>
      <c r="BA19" s="429"/>
      <c r="BB19" s="429"/>
      <c r="BC19" s="429"/>
      <c r="BD19" s="429"/>
      <c r="BE19" s="429"/>
      <c r="BF19" s="429"/>
      <c r="BG19" s="430"/>
      <c r="BH19" s="428">
        <f>BH21+BH22+BH23+BH24</f>
        <v>0</v>
      </c>
      <c r="BI19" s="429"/>
      <c r="BJ19" s="429"/>
      <c r="BK19" s="429"/>
      <c r="BL19" s="429"/>
      <c r="BM19" s="429"/>
      <c r="BN19" s="429"/>
      <c r="BO19" s="430"/>
      <c r="BP19" s="428">
        <f>BP21+BP22+BP23+BP24</f>
        <v>0</v>
      </c>
      <c r="BQ19" s="429"/>
      <c r="BR19" s="429"/>
      <c r="BS19" s="429"/>
      <c r="BT19" s="429"/>
      <c r="BU19" s="429"/>
      <c r="BV19" s="429"/>
      <c r="BW19" s="430"/>
      <c r="BX19" s="428">
        <f>BX21+BX22+BX23+BX24</f>
        <v>0</v>
      </c>
      <c r="BY19" s="429"/>
      <c r="BZ19" s="429"/>
      <c r="CA19" s="429"/>
      <c r="CB19" s="429"/>
      <c r="CC19" s="429"/>
      <c r="CD19" s="429"/>
      <c r="CE19" s="430"/>
      <c r="CF19" s="428">
        <f>CF21+CF22+CF23+CF24</f>
        <v>0</v>
      </c>
      <c r="CG19" s="429"/>
      <c r="CH19" s="429"/>
      <c r="CI19" s="429"/>
      <c r="CJ19" s="429"/>
      <c r="CK19" s="429"/>
      <c r="CL19" s="429"/>
      <c r="CM19" s="431"/>
    </row>
    <row r="20" spans="1:91" s="10" customFormat="1" ht="12.75">
      <c r="A20" s="432" t="s">
        <v>222</v>
      </c>
      <c r="B20" s="433"/>
      <c r="C20" s="433"/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4"/>
      <c r="R20" s="435"/>
      <c r="S20" s="436"/>
      <c r="T20" s="436"/>
      <c r="U20" s="437"/>
      <c r="V20" s="438"/>
      <c r="W20" s="436"/>
      <c r="X20" s="436"/>
      <c r="Y20" s="436"/>
      <c r="Z20" s="436"/>
      <c r="AA20" s="436"/>
      <c r="AB20" s="436"/>
      <c r="AC20" s="436"/>
      <c r="AD20" s="436"/>
      <c r="AE20" s="436"/>
      <c r="AF20" s="436"/>
      <c r="AG20" s="436"/>
      <c r="AH20" s="437"/>
      <c r="AI20" s="334"/>
      <c r="AJ20" s="335"/>
      <c r="AK20" s="335"/>
      <c r="AL20" s="335"/>
      <c r="AM20" s="335"/>
      <c r="AN20" s="335"/>
      <c r="AO20" s="335"/>
      <c r="AP20" s="335"/>
      <c r="AQ20" s="336"/>
      <c r="AR20" s="334"/>
      <c r="AS20" s="335"/>
      <c r="AT20" s="335"/>
      <c r="AU20" s="335"/>
      <c r="AV20" s="335"/>
      <c r="AW20" s="335"/>
      <c r="AX20" s="335"/>
      <c r="AY20" s="336"/>
      <c r="AZ20" s="334"/>
      <c r="BA20" s="335"/>
      <c r="BB20" s="335"/>
      <c r="BC20" s="335"/>
      <c r="BD20" s="335"/>
      <c r="BE20" s="335"/>
      <c r="BF20" s="335"/>
      <c r="BG20" s="336"/>
      <c r="BH20" s="334"/>
      <c r="BI20" s="335"/>
      <c r="BJ20" s="335"/>
      <c r="BK20" s="335"/>
      <c r="BL20" s="335"/>
      <c r="BM20" s="335"/>
      <c r="BN20" s="335"/>
      <c r="BO20" s="336"/>
      <c r="BP20" s="334"/>
      <c r="BQ20" s="335"/>
      <c r="BR20" s="335"/>
      <c r="BS20" s="335"/>
      <c r="BT20" s="335"/>
      <c r="BU20" s="335"/>
      <c r="BV20" s="335"/>
      <c r="BW20" s="336"/>
      <c r="BX20" s="334"/>
      <c r="BY20" s="335"/>
      <c r="BZ20" s="335"/>
      <c r="CA20" s="335"/>
      <c r="CB20" s="335"/>
      <c r="CC20" s="335"/>
      <c r="CD20" s="335"/>
      <c r="CE20" s="336"/>
      <c r="CF20" s="334"/>
      <c r="CG20" s="335"/>
      <c r="CH20" s="335"/>
      <c r="CI20" s="335"/>
      <c r="CJ20" s="335"/>
      <c r="CK20" s="335"/>
      <c r="CL20" s="335"/>
      <c r="CM20" s="427"/>
    </row>
    <row r="21" spans="1:94" s="22" customFormat="1" ht="12.75">
      <c r="A21" s="396" t="s">
        <v>235</v>
      </c>
      <c r="B21" s="397"/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8"/>
      <c r="R21" s="385" t="s">
        <v>72</v>
      </c>
      <c r="S21" s="386"/>
      <c r="T21" s="386"/>
      <c r="U21" s="387"/>
      <c r="V21" s="399" t="s">
        <v>236</v>
      </c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7"/>
      <c r="AI21" s="337">
        <f>AR21+AZ21+BH21+BP21+BX21+CF21</f>
        <v>4189095.722526</v>
      </c>
      <c r="AJ21" s="338"/>
      <c r="AK21" s="338"/>
      <c r="AL21" s="338"/>
      <c r="AM21" s="338"/>
      <c r="AN21" s="338"/>
      <c r="AO21" s="338"/>
      <c r="AP21" s="338"/>
      <c r="AQ21" s="380"/>
      <c r="AR21" s="337">
        <f>'211 МБ'!D68</f>
        <v>4189095.722526</v>
      </c>
      <c r="AS21" s="338"/>
      <c r="AT21" s="338"/>
      <c r="AU21" s="338"/>
      <c r="AV21" s="338"/>
      <c r="AW21" s="338"/>
      <c r="AX21" s="338"/>
      <c r="AY21" s="380"/>
      <c r="AZ21" s="337"/>
      <c r="BA21" s="338"/>
      <c r="BB21" s="338"/>
      <c r="BC21" s="338"/>
      <c r="BD21" s="338"/>
      <c r="BE21" s="338"/>
      <c r="BF21" s="338"/>
      <c r="BG21" s="380"/>
      <c r="BH21" s="337"/>
      <c r="BI21" s="338"/>
      <c r="BJ21" s="338"/>
      <c r="BK21" s="338"/>
      <c r="BL21" s="338"/>
      <c r="BM21" s="338"/>
      <c r="BN21" s="338"/>
      <c r="BO21" s="380"/>
      <c r="BP21" s="337"/>
      <c r="BQ21" s="338"/>
      <c r="BR21" s="338"/>
      <c r="BS21" s="338"/>
      <c r="BT21" s="338"/>
      <c r="BU21" s="338"/>
      <c r="BV21" s="338"/>
      <c r="BW21" s="380"/>
      <c r="BX21" s="337"/>
      <c r="BY21" s="338"/>
      <c r="BZ21" s="338"/>
      <c r="CA21" s="338"/>
      <c r="CB21" s="338"/>
      <c r="CC21" s="338"/>
      <c r="CD21" s="338"/>
      <c r="CE21" s="380"/>
      <c r="CF21" s="337"/>
      <c r="CG21" s="338"/>
      <c r="CH21" s="338"/>
      <c r="CI21" s="338"/>
      <c r="CJ21" s="338"/>
      <c r="CK21" s="338"/>
      <c r="CL21" s="338"/>
      <c r="CM21" s="381"/>
      <c r="CN21" s="191">
        <f>'211 МБ'!D68</f>
        <v>4189095.722526</v>
      </c>
      <c r="CO21" s="191">
        <f>'[1]свод мб'!$CN$21</f>
        <v>4002443.94</v>
      </c>
      <c r="CP21" s="191">
        <f>CO21-CN21</f>
        <v>-186651.78252599994</v>
      </c>
    </row>
    <row r="22" spans="1:92" s="22" customFormat="1" ht="25.5" customHeight="1">
      <c r="A22" s="424" t="s">
        <v>691</v>
      </c>
      <c r="B22" s="425"/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5"/>
      <c r="N22" s="425"/>
      <c r="O22" s="425"/>
      <c r="P22" s="425"/>
      <c r="Q22" s="426"/>
      <c r="R22" s="385" t="s">
        <v>113</v>
      </c>
      <c r="S22" s="386"/>
      <c r="T22" s="386"/>
      <c r="U22" s="387"/>
      <c r="V22" s="399" t="s">
        <v>237</v>
      </c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7"/>
      <c r="AI22" s="337">
        <f>AR22+AZ22+BH22+BP22+BX22+CF22</f>
        <v>0</v>
      </c>
      <c r="AJ22" s="338"/>
      <c r="AK22" s="338"/>
      <c r="AL22" s="338"/>
      <c r="AM22" s="338"/>
      <c r="AN22" s="338"/>
      <c r="AO22" s="338"/>
      <c r="AP22" s="338"/>
      <c r="AQ22" s="380"/>
      <c r="AR22" s="337">
        <f>'212'!BP14</f>
        <v>0</v>
      </c>
      <c r="AS22" s="338"/>
      <c r="AT22" s="338"/>
      <c r="AU22" s="338"/>
      <c r="AV22" s="338"/>
      <c r="AW22" s="338"/>
      <c r="AX22" s="338"/>
      <c r="AY22" s="380"/>
      <c r="AZ22" s="337"/>
      <c r="BA22" s="338"/>
      <c r="BB22" s="338"/>
      <c r="BC22" s="338"/>
      <c r="BD22" s="338"/>
      <c r="BE22" s="338"/>
      <c r="BF22" s="338"/>
      <c r="BG22" s="380"/>
      <c r="BH22" s="337"/>
      <c r="BI22" s="338"/>
      <c r="BJ22" s="338"/>
      <c r="BK22" s="338"/>
      <c r="BL22" s="338"/>
      <c r="BM22" s="338"/>
      <c r="BN22" s="338"/>
      <c r="BO22" s="380"/>
      <c r="BP22" s="337"/>
      <c r="BQ22" s="338"/>
      <c r="BR22" s="338"/>
      <c r="BS22" s="338"/>
      <c r="BT22" s="338"/>
      <c r="BU22" s="338"/>
      <c r="BV22" s="338"/>
      <c r="BW22" s="380"/>
      <c r="BX22" s="337"/>
      <c r="BY22" s="338"/>
      <c r="BZ22" s="338"/>
      <c r="CA22" s="338"/>
      <c r="CB22" s="338"/>
      <c r="CC22" s="338"/>
      <c r="CD22" s="338"/>
      <c r="CE22" s="380"/>
      <c r="CF22" s="337"/>
      <c r="CG22" s="338"/>
      <c r="CH22" s="338"/>
      <c r="CI22" s="338"/>
      <c r="CJ22" s="338"/>
      <c r="CK22" s="338"/>
      <c r="CL22" s="338"/>
      <c r="CM22" s="381"/>
      <c r="CN22" s="191">
        <f>'212'!BP14</f>
        <v>0</v>
      </c>
    </row>
    <row r="23" spans="1:93" s="22" customFormat="1" ht="15" customHeight="1">
      <c r="A23" s="382" t="s">
        <v>238</v>
      </c>
      <c r="B23" s="383"/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4"/>
      <c r="R23" s="423" t="s">
        <v>239</v>
      </c>
      <c r="S23" s="388"/>
      <c r="T23" s="388"/>
      <c r="U23" s="388"/>
      <c r="V23" s="388" t="s">
        <v>240</v>
      </c>
      <c r="W23" s="388"/>
      <c r="X23" s="388"/>
      <c r="Y23" s="388"/>
      <c r="Z23" s="388"/>
      <c r="AA23" s="388"/>
      <c r="AB23" s="388"/>
      <c r="AC23" s="388"/>
      <c r="AD23" s="388"/>
      <c r="AE23" s="388"/>
      <c r="AF23" s="388"/>
      <c r="AG23" s="388"/>
      <c r="AH23" s="388"/>
      <c r="AI23" s="323">
        <f>AR23+AZ23+BH23+BP23+BX23+CF23</f>
        <v>1251035.995547504</v>
      </c>
      <c r="AJ23" s="324"/>
      <c r="AK23" s="324"/>
      <c r="AL23" s="324"/>
      <c r="AM23" s="324"/>
      <c r="AN23" s="324"/>
      <c r="AO23" s="324"/>
      <c r="AP23" s="324"/>
      <c r="AQ23" s="349"/>
      <c r="AR23" s="323">
        <f>'213'!BQ40</f>
        <v>1251035.995547504</v>
      </c>
      <c r="AS23" s="324"/>
      <c r="AT23" s="324"/>
      <c r="AU23" s="324"/>
      <c r="AV23" s="324"/>
      <c r="AW23" s="324"/>
      <c r="AX23" s="324"/>
      <c r="AY23" s="349"/>
      <c r="AZ23" s="323"/>
      <c r="BA23" s="324"/>
      <c r="BB23" s="324"/>
      <c r="BC23" s="324"/>
      <c r="BD23" s="324"/>
      <c r="BE23" s="324"/>
      <c r="BF23" s="324"/>
      <c r="BG23" s="349"/>
      <c r="BH23" s="323"/>
      <c r="BI23" s="324"/>
      <c r="BJ23" s="324"/>
      <c r="BK23" s="324"/>
      <c r="BL23" s="324"/>
      <c r="BM23" s="324"/>
      <c r="BN23" s="324"/>
      <c r="BO23" s="349"/>
      <c r="BP23" s="323"/>
      <c r="BQ23" s="324"/>
      <c r="BR23" s="324"/>
      <c r="BS23" s="324"/>
      <c r="BT23" s="324"/>
      <c r="BU23" s="324"/>
      <c r="BV23" s="324"/>
      <c r="BW23" s="349"/>
      <c r="BX23" s="323"/>
      <c r="BY23" s="324"/>
      <c r="BZ23" s="324"/>
      <c r="CA23" s="324"/>
      <c r="CB23" s="324"/>
      <c r="CC23" s="324"/>
      <c r="CD23" s="324"/>
      <c r="CE23" s="349"/>
      <c r="CF23" s="323"/>
      <c r="CG23" s="324"/>
      <c r="CH23" s="324"/>
      <c r="CI23" s="324"/>
      <c r="CJ23" s="324"/>
      <c r="CK23" s="324"/>
      <c r="CL23" s="324"/>
      <c r="CM23" s="414"/>
      <c r="CN23" s="191">
        <f>'213'!BQ40</f>
        <v>1251035.995547504</v>
      </c>
      <c r="CO23" s="191">
        <f>'[1]свод мб'!$CN$23</f>
        <v>1195564.79</v>
      </c>
    </row>
    <row r="24" spans="1:93" s="22" customFormat="1" ht="24.75" customHeight="1">
      <c r="A24" s="382" t="s">
        <v>690</v>
      </c>
      <c r="B24" s="383"/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4"/>
      <c r="R24" s="423" t="s">
        <v>113</v>
      </c>
      <c r="S24" s="388"/>
      <c r="T24" s="388"/>
      <c r="U24" s="388"/>
      <c r="V24" s="388" t="s">
        <v>689</v>
      </c>
      <c r="W24" s="388"/>
      <c r="X24" s="388"/>
      <c r="Y24" s="388"/>
      <c r="Z24" s="388"/>
      <c r="AA24" s="388"/>
      <c r="AB24" s="388"/>
      <c r="AC24" s="388"/>
      <c r="AD24" s="388"/>
      <c r="AE24" s="388"/>
      <c r="AF24" s="388"/>
      <c r="AG24" s="388"/>
      <c r="AH24" s="388"/>
      <c r="AI24" s="323">
        <f>AR24+AZ24+BH24+BP24+BX24+CF24</f>
        <v>1395094</v>
      </c>
      <c r="AJ24" s="324"/>
      <c r="AK24" s="324"/>
      <c r="AL24" s="324"/>
      <c r="AM24" s="324"/>
      <c r="AN24" s="324"/>
      <c r="AO24" s="324"/>
      <c r="AP24" s="324"/>
      <c r="AQ24" s="349"/>
      <c r="AR24" s="323"/>
      <c r="AS24" s="324"/>
      <c r="AT24" s="324"/>
      <c r="AU24" s="324"/>
      <c r="AV24" s="324"/>
      <c r="AW24" s="324"/>
      <c r="AX24" s="324"/>
      <c r="AY24" s="349"/>
      <c r="AZ24" s="323">
        <f>'214'!BP24</f>
        <v>1395094</v>
      </c>
      <c r="BA24" s="324"/>
      <c r="BB24" s="324"/>
      <c r="BC24" s="324"/>
      <c r="BD24" s="324"/>
      <c r="BE24" s="324"/>
      <c r="BF24" s="324"/>
      <c r="BG24" s="349"/>
      <c r="BH24" s="323"/>
      <c r="BI24" s="324"/>
      <c r="BJ24" s="324"/>
      <c r="BK24" s="324"/>
      <c r="BL24" s="324"/>
      <c r="BM24" s="324"/>
      <c r="BN24" s="324"/>
      <c r="BO24" s="349"/>
      <c r="BP24" s="323"/>
      <c r="BQ24" s="324"/>
      <c r="BR24" s="324"/>
      <c r="BS24" s="324"/>
      <c r="BT24" s="324"/>
      <c r="BU24" s="324"/>
      <c r="BV24" s="324"/>
      <c r="BW24" s="349"/>
      <c r="BX24" s="323"/>
      <c r="BY24" s="324"/>
      <c r="BZ24" s="324"/>
      <c r="CA24" s="324"/>
      <c r="CB24" s="324"/>
      <c r="CC24" s="324"/>
      <c r="CD24" s="324"/>
      <c r="CE24" s="349"/>
      <c r="CF24" s="323"/>
      <c r="CG24" s="324"/>
      <c r="CH24" s="324"/>
      <c r="CI24" s="324"/>
      <c r="CJ24" s="324"/>
      <c r="CK24" s="324"/>
      <c r="CL24" s="324"/>
      <c r="CM24" s="414"/>
      <c r="CN24" s="191">
        <f>'214'!BP24</f>
        <v>1395094</v>
      </c>
      <c r="CO24" s="191">
        <f>'[1]свод мб'!$CN$24</f>
        <v>1223604</v>
      </c>
    </row>
    <row r="25" spans="1:91" s="22" customFormat="1" ht="12.75">
      <c r="A25" s="415" t="s">
        <v>241</v>
      </c>
      <c r="B25" s="416"/>
      <c r="C25" s="416"/>
      <c r="D25" s="416"/>
      <c r="E25" s="416"/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416"/>
      <c r="Q25" s="417"/>
      <c r="R25" s="418"/>
      <c r="S25" s="419"/>
      <c r="T25" s="419"/>
      <c r="U25" s="420"/>
      <c r="V25" s="421" t="s">
        <v>701</v>
      </c>
      <c r="W25" s="419"/>
      <c r="X25" s="419"/>
      <c r="Y25" s="419"/>
      <c r="Z25" s="419"/>
      <c r="AA25" s="419"/>
      <c r="AB25" s="419"/>
      <c r="AC25" s="419"/>
      <c r="AD25" s="419"/>
      <c r="AE25" s="419"/>
      <c r="AF25" s="419"/>
      <c r="AG25" s="419"/>
      <c r="AH25" s="420"/>
      <c r="AI25" s="422">
        <f>AI27+AI28+AI29+AI30+AI31+AI32+AI33+AI34+AI35+AI36+AI37+AI38+AI39</f>
        <v>32426019.596</v>
      </c>
      <c r="AJ25" s="422"/>
      <c r="AK25" s="422"/>
      <c r="AL25" s="422"/>
      <c r="AM25" s="422"/>
      <c r="AN25" s="422"/>
      <c r="AO25" s="422"/>
      <c r="AP25" s="422"/>
      <c r="AQ25" s="422"/>
      <c r="AR25" s="400">
        <f>AR27+AR28+AR29+AR30+AR31+AR32+AR33+AR34+AR35+AR36+AR37+AR38+AR39</f>
        <v>32378419.596</v>
      </c>
      <c r="AS25" s="401"/>
      <c r="AT25" s="401"/>
      <c r="AU25" s="401"/>
      <c r="AV25" s="401"/>
      <c r="AW25" s="401"/>
      <c r="AX25" s="401"/>
      <c r="AY25" s="402"/>
      <c r="AZ25" s="400">
        <f>AZ27+AZ28+AZ29+AZ30+AZ31+AZ32+AZ33+AZ34+AZ35+AZ36+AZ37+AZ38+AZ39</f>
        <v>47600</v>
      </c>
      <c r="BA25" s="401"/>
      <c r="BB25" s="401"/>
      <c r="BC25" s="401"/>
      <c r="BD25" s="401"/>
      <c r="BE25" s="401"/>
      <c r="BF25" s="401"/>
      <c r="BG25" s="402"/>
      <c r="BH25" s="400">
        <f>BH27+BH28+BH29+BH30+BH31+BH32+BH33+BH34+BH35+BH36+BH37+BH38+BH39</f>
        <v>0</v>
      </c>
      <c r="BI25" s="401"/>
      <c r="BJ25" s="401"/>
      <c r="BK25" s="401"/>
      <c r="BL25" s="401"/>
      <c r="BM25" s="401"/>
      <c r="BN25" s="401"/>
      <c r="BO25" s="402"/>
      <c r="BP25" s="400">
        <f>BP27+BP28+BP29+BP30+BP31+BP32+BP33+BP34+BP35+BP36+BP38+BP37+BP39</f>
        <v>0</v>
      </c>
      <c r="BQ25" s="401"/>
      <c r="BR25" s="401"/>
      <c r="BS25" s="401"/>
      <c r="BT25" s="401"/>
      <c r="BU25" s="401"/>
      <c r="BV25" s="401"/>
      <c r="BW25" s="402"/>
      <c r="BX25" s="400">
        <f>BX27+BX28+BX29+BX30+BX31+BX32+BX33+BX34+BX35+BX36+BX37+BX38+BX39</f>
        <v>0</v>
      </c>
      <c r="BY25" s="401"/>
      <c r="BZ25" s="401"/>
      <c r="CA25" s="401"/>
      <c r="CB25" s="401"/>
      <c r="CC25" s="401"/>
      <c r="CD25" s="401"/>
      <c r="CE25" s="402"/>
      <c r="CF25" s="400">
        <f>CF27+CF28+CF29+CF30+CF31+CF32+CF33+CF34+CF35+CF36+CF37+CF38+CF39</f>
        <v>0</v>
      </c>
      <c r="CG25" s="401"/>
      <c r="CH25" s="401"/>
      <c r="CI25" s="401"/>
      <c r="CJ25" s="401"/>
      <c r="CK25" s="401"/>
      <c r="CL25" s="401"/>
      <c r="CM25" s="403"/>
    </row>
    <row r="26" spans="1:91" s="22" customFormat="1" ht="12.75">
      <c r="A26" s="404" t="s">
        <v>222</v>
      </c>
      <c r="B26" s="405"/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407"/>
      <c r="S26" s="408"/>
      <c r="T26" s="408"/>
      <c r="U26" s="409"/>
      <c r="V26" s="410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2"/>
      <c r="AI26" s="392"/>
      <c r="AJ26" s="393"/>
      <c r="AK26" s="393"/>
      <c r="AL26" s="393"/>
      <c r="AM26" s="393"/>
      <c r="AN26" s="393"/>
      <c r="AO26" s="393"/>
      <c r="AP26" s="393"/>
      <c r="AQ26" s="394"/>
      <c r="AR26" s="392"/>
      <c r="AS26" s="393"/>
      <c r="AT26" s="393"/>
      <c r="AU26" s="393"/>
      <c r="AV26" s="393"/>
      <c r="AW26" s="393"/>
      <c r="AX26" s="393"/>
      <c r="AY26" s="394"/>
      <c r="AZ26" s="392"/>
      <c r="BA26" s="393"/>
      <c r="BB26" s="393"/>
      <c r="BC26" s="393"/>
      <c r="BD26" s="393"/>
      <c r="BE26" s="393"/>
      <c r="BF26" s="393"/>
      <c r="BG26" s="394"/>
      <c r="BH26" s="392"/>
      <c r="BI26" s="393"/>
      <c r="BJ26" s="393"/>
      <c r="BK26" s="393"/>
      <c r="BL26" s="393"/>
      <c r="BM26" s="393"/>
      <c r="BN26" s="393"/>
      <c r="BO26" s="394"/>
      <c r="BP26" s="392"/>
      <c r="BQ26" s="393"/>
      <c r="BR26" s="393"/>
      <c r="BS26" s="393"/>
      <c r="BT26" s="393"/>
      <c r="BU26" s="393"/>
      <c r="BV26" s="393"/>
      <c r="BW26" s="394"/>
      <c r="BX26" s="392"/>
      <c r="BY26" s="393"/>
      <c r="BZ26" s="393"/>
      <c r="CA26" s="393"/>
      <c r="CB26" s="393"/>
      <c r="CC26" s="393"/>
      <c r="CD26" s="393"/>
      <c r="CE26" s="394"/>
      <c r="CF26" s="392"/>
      <c r="CG26" s="393"/>
      <c r="CH26" s="393"/>
      <c r="CI26" s="393"/>
      <c r="CJ26" s="393"/>
      <c r="CK26" s="393"/>
      <c r="CL26" s="393"/>
      <c r="CM26" s="395"/>
    </row>
    <row r="27" spans="1:93" s="22" customFormat="1" ht="12.75">
      <c r="A27" s="396" t="s">
        <v>242</v>
      </c>
      <c r="B27" s="397"/>
      <c r="C27" s="397"/>
      <c r="D27" s="397"/>
      <c r="E27" s="397"/>
      <c r="F27" s="397"/>
      <c r="G27" s="397"/>
      <c r="H27" s="397"/>
      <c r="I27" s="397"/>
      <c r="J27" s="397"/>
      <c r="K27" s="397"/>
      <c r="L27" s="397"/>
      <c r="M27" s="397"/>
      <c r="N27" s="397"/>
      <c r="O27" s="397"/>
      <c r="P27" s="397"/>
      <c r="Q27" s="398"/>
      <c r="R27" s="385" t="s">
        <v>73</v>
      </c>
      <c r="S27" s="386"/>
      <c r="T27" s="386"/>
      <c r="U27" s="387"/>
      <c r="V27" s="399" t="s">
        <v>243</v>
      </c>
      <c r="W27" s="386"/>
      <c r="X27" s="386"/>
      <c r="Y27" s="386"/>
      <c r="Z27" s="386"/>
      <c r="AA27" s="386"/>
      <c r="AB27" s="386"/>
      <c r="AC27" s="386"/>
      <c r="AD27" s="386"/>
      <c r="AE27" s="386"/>
      <c r="AF27" s="386"/>
      <c r="AG27" s="386"/>
      <c r="AH27" s="387"/>
      <c r="AI27" s="337">
        <f aca="true" t="shared" si="0" ref="AI27:AI39">AR27+AZ27+BH27+BP27+BX27+CF27</f>
        <v>11760</v>
      </c>
      <c r="AJ27" s="338"/>
      <c r="AK27" s="338"/>
      <c r="AL27" s="338"/>
      <c r="AM27" s="338"/>
      <c r="AN27" s="338"/>
      <c r="AO27" s="338"/>
      <c r="AP27" s="338"/>
      <c r="AQ27" s="380"/>
      <c r="AR27" s="337">
        <f>'221,222'!BN17</f>
        <v>11760</v>
      </c>
      <c r="AS27" s="338"/>
      <c r="AT27" s="338"/>
      <c r="AU27" s="338"/>
      <c r="AV27" s="338"/>
      <c r="AW27" s="338"/>
      <c r="AX27" s="338"/>
      <c r="AY27" s="380"/>
      <c r="AZ27" s="337"/>
      <c r="BA27" s="338"/>
      <c r="BB27" s="338"/>
      <c r="BC27" s="338"/>
      <c r="BD27" s="338"/>
      <c r="BE27" s="338"/>
      <c r="BF27" s="338"/>
      <c r="BG27" s="380"/>
      <c r="BH27" s="337"/>
      <c r="BI27" s="338"/>
      <c r="BJ27" s="338"/>
      <c r="BK27" s="338"/>
      <c r="BL27" s="338"/>
      <c r="BM27" s="338"/>
      <c r="BN27" s="338"/>
      <c r="BO27" s="380"/>
      <c r="BP27" s="337"/>
      <c r="BQ27" s="338"/>
      <c r="BR27" s="338"/>
      <c r="BS27" s="338"/>
      <c r="BT27" s="338"/>
      <c r="BU27" s="338"/>
      <c r="BV27" s="338"/>
      <c r="BW27" s="380"/>
      <c r="BX27" s="337"/>
      <c r="BY27" s="338"/>
      <c r="BZ27" s="338"/>
      <c r="CA27" s="338"/>
      <c r="CB27" s="338"/>
      <c r="CC27" s="338"/>
      <c r="CD27" s="338"/>
      <c r="CE27" s="380"/>
      <c r="CF27" s="337"/>
      <c r="CG27" s="338"/>
      <c r="CH27" s="338"/>
      <c r="CI27" s="338"/>
      <c r="CJ27" s="338"/>
      <c r="CK27" s="338"/>
      <c r="CL27" s="338"/>
      <c r="CM27" s="381"/>
      <c r="CN27" s="191">
        <f>'221,222'!BN17</f>
        <v>11760</v>
      </c>
      <c r="CO27" s="191">
        <f>'[1]свод мб'!$CN$27</f>
        <v>11400</v>
      </c>
    </row>
    <row r="28" spans="1:93" s="22" customFormat="1" ht="15" customHeight="1">
      <c r="A28" s="382" t="s">
        <v>244</v>
      </c>
      <c r="B28" s="383"/>
      <c r="C28" s="383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4"/>
      <c r="R28" s="385" t="s">
        <v>113</v>
      </c>
      <c r="S28" s="386"/>
      <c r="T28" s="386"/>
      <c r="U28" s="387"/>
      <c r="V28" s="388" t="s">
        <v>245</v>
      </c>
      <c r="W28" s="388"/>
      <c r="X28" s="388"/>
      <c r="Y28" s="388"/>
      <c r="Z28" s="388"/>
      <c r="AA28" s="388"/>
      <c r="AB28" s="388"/>
      <c r="AC28" s="388"/>
      <c r="AD28" s="388"/>
      <c r="AE28" s="388"/>
      <c r="AF28" s="388"/>
      <c r="AG28" s="388"/>
      <c r="AH28" s="388"/>
      <c r="AI28" s="337">
        <f t="shared" si="0"/>
        <v>42800</v>
      </c>
      <c r="AJ28" s="338"/>
      <c r="AK28" s="338"/>
      <c r="AL28" s="338"/>
      <c r="AM28" s="338"/>
      <c r="AN28" s="338"/>
      <c r="AO28" s="338"/>
      <c r="AP28" s="338"/>
      <c r="AQ28" s="380"/>
      <c r="AR28" s="337"/>
      <c r="AS28" s="338"/>
      <c r="AT28" s="338"/>
      <c r="AU28" s="338"/>
      <c r="AV28" s="338"/>
      <c r="AW28" s="338"/>
      <c r="AX28" s="338"/>
      <c r="AY28" s="380"/>
      <c r="AZ28" s="337">
        <f>'221,222'!BN45</f>
        <v>42800</v>
      </c>
      <c r="BA28" s="338"/>
      <c r="BB28" s="338"/>
      <c r="BC28" s="338"/>
      <c r="BD28" s="338"/>
      <c r="BE28" s="338"/>
      <c r="BF28" s="338"/>
      <c r="BG28" s="380"/>
      <c r="BH28" s="337"/>
      <c r="BI28" s="338"/>
      <c r="BJ28" s="338"/>
      <c r="BK28" s="338"/>
      <c r="BL28" s="338"/>
      <c r="BM28" s="338"/>
      <c r="BN28" s="338"/>
      <c r="BO28" s="380"/>
      <c r="BP28" s="337"/>
      <c r="BQ28" s="338"/>
      <c r="BR28" s="338"/>
      <c r="BS28" s="338"/>
      <c r="BT28" s="338"/>
      <c r="BU28" s="338"/>
      <c r="BV28" s="338"/>
      <c r="BW28" s="380"/>
      <c r="BX28" s="337"/>
      <c r="BY28" s="338"/>
      <c r="BZ28" s="338"/>
      <c r="CA28" s="338"/>
      <c r="CB28" s="338"/>
      <c r="CC28" s="338"/>
      <c r="CD28" s="338"/>
      <c r="CE28" s="380"/>
      <c r="CF28" s="337"/>
      <c r="CG28" s="338"/>
      <c r="CH28" s="338"/>
      <c r="CI28" s="338"/>
      <c r="CJ28" s="338"/>
      <c r="CK28" s="338"/>
      <c r="CL28" s="338"/>
      <c r="CM28" s="381"/>
      <c r="CN28" s="191">
        <f>'221,222'!BN45</f>
        <v>42800</v>
      </c>
      <c r="CO28" s="191">
        <f>'[1]свод мб'!$CN$28</f>
        <v>42800</v>
      </c>
    </row>
    <row r="29" spans="1:93" s="22" customFormat="1" ht="15" customHeight="1">
      <c r="A29" s="382" t="s">
        <v>244</v>
      </c>
      <c r="B29" s="383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4"/>
      <c r="R29" s="385" t="s">
        <v>73</v>
      </c>
      <c r="S29" s="386"/>
      <c r="T29" s="386"/>
      <c r="U29" s="387"/>
      <c r="V29" s="388" t="s">
        <v>245</v>
      </c>
      <c r="W29" s="388"/>
      <c r="X29" s="388"/>
      <c r="Y29" s="388"/>
      <c r="Z29" s="388"/>
      <c r="AA29" s="388"/>
      <c r="AB29" s="388"/>
      <c r="AC29" s="388"/>
      <c r="AD29" s="388"/>
      <c r="AE29" s="388"/>
      <c r="AF29" s="388"/>
      <c r="AG29" s="388"/>
      <c r="AH29" s="388"/>
      <c r="AI29" s="337">
        <f t="shared" si="0"/>
        <v>50000</v>
      </c>
      <c r="AJ29" s="338"/>
      <c r="AK29" s="338"/>
      <c r="AL29" s="338"/>
      <c r="AM29" s="338"/>
      <c r="AN29" s="338"/>
      <c r="AO29" s="338"/>
      <c r="AP29" s="338"/>
      <c r="AQ29" s="380"/>
      <c r="AR29" s="337">
        <f>'221,222'!BN35</f>
        <v>50000</v>
      </c>
      <c r="AS29" s="338"/>
      <c r="AT29" s="338"/>
      <c r="AU29" s="338"/>
      <c r="AV29" s="338"/>
      <c r="AW29" s="338"/>
      <c r="AX29" s="338"/>
      <c r="AY29" s="380"/>
      <c r="AZ29" s="337"/>
      <c r="BA29" s="338"/>
      <c r="BB29" s="338"/>
      <c r="BC29" s="338"/>
      <c r="BD29" s="338"/>
      <c r="BE29" s="338"/>
      <c r="BF29" s="338"/>
      <c r="BG29" s="380"/>
      <c r="BH29" s="337"/>
      <c r="BI29" s="338"/>
      <c r="BJ29" s="338"/>
      <c r="BK29" s="338"/>
      <c r="BL29" s="338"/>
      <c r="BM29" s="338"/>
      <c r="BN29" s="338"/>
      <c r="BO29" s="380"/>
      <c r="BP29" s="337"/>
      <c r="BQ29" s="338"/>
      <c r="BR29" s="338"/>
      <c r="BS29" s="338"/>
      <c r="BT29" s="338"/>
      <c r="BU29" s="338"/>
      <c r="BV29" s="338"/>
      <c r="BW29" s="380"/>
      <c r="BX29" s="337"/>
      <c r="BY29" s="338"/>
      <c r="BZ29" s="338"/>
      <c r="CA29" s="338"/>
      <c r="CB29" s="338"/>
      <c r="CC29" s="338"/>
      <c r="CD29" s="338"/>
      <c r="CE29" s="380"/>
      <c r="CF29" s="337"/>
      <c r="CG29" s="338"/>
      <c r="CH29" s="338"/>
      <c r="CI29" s="338"/>
      <c r="CJ29" s="338"/>
      <c r="CK29" s="338"/>
      <c r="CL29" s="338"/>
      <c r="CM29" s="381"/>
      <c r="CN29" s="191">
        <f>'221,222'!BN35</f>
        <v>50000</v>
      </c>
      <c r="CO29" s="191">
        <f>'[1]свод мб'!$CN$29</f>
        <v>70000</v>
      </c>
    </row>
    <row r="30" spans="1:93" s="22" customFormat="1" ht="12.75">
      <c r="A30" s="389" t="s">
        <v>246</v>
      </c>
      <c r="B30" s="390"/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390"/>
      <c r="Q30" s="391"/>
      <c r="R30" s="385" t="s">
        <v>73</v>
      </c>
      <c r="S30" s="386"/>
      <c r="T30" s="386"/>
      <c r="U30" s="387"/>
      <c r="V30" s="388" t="s">
        <v>247</v>
      </c>
      <c r="W30" s="388"/>
      <c r="X30" s="388"/>
      <c r="Y30" s="388"/>
      <c r="Z30" s="388"/>
      <c r="AA30" s="388"/>
      <c r="AB30" s="388"/>
      <c r="AC30" s="388"/>
      <c r="AD30" s="388"/>
      <c r="AE30" s="388"/>
      <c r="AF30" s="388"/>
      <c r="AG30" s="388"/>
      <c r="AH30" s="388"/>
      <c r="AI30" s="337">
        <f t="shared" si="0"/>
        <v>4937898.316000001</v>
      </c>
      <c r="AJ30" s="338"/>
      <c r="AK30" s="338"/>
      <c r="AL30" s="338"/>
      <c r="AM30" s="338"/>
      <c r="AN30" s="338"/>
      <c r="AO30" s="338"/>
      <c r="AP30" s="338"/>
      <c r="AQ30" s="380"/>
      <c r="AR30" s="337">
        <f>'223,224'!BP17</f>
        <v>4937898.316000001</v>
      </c>
      <c r="AS30" s="338"/>
      <c r="AT30" s="338"/>
      <c r="AU30" s="338"/>
      <c r="AV30" s="338"/>
      <c r="AW30" s="338"/>
      <c r="AX30" s="338"/>
      <c r="AY30" s="380"/>
      <c r="AZ30" s="337"/>
      <c r="BA30" s="338"/>
      <c r="BB30" s="338"/>
      <c r="BC30" s="338"/>
      <c r="BD30" s="338"/>
      <c r="BE30" s="338"/>
      <c r="BF30" s="338"/>
      <c r="BG30" s="380"/>
      <c r="BH30" s="337"/>
      <c r="BI30" s="338"/>
      <c r="BJ30" s="338"/>
      <c r="BK30" s="338"/>
      <c r="BL30" s="338"/>
      <c r="BM30" s="338"/>
      <c r="BN30" s="338"/>
      <c r="BO30" s="380"/>
      <c r="BP30" s="337"/>
      <c r="BQ30" s="338"/>
      <c r="BR30" s="338"/>
      <c r="BS30" s="338"/>
      <c r="BT30" s="338"/>
      <c r="BU30" s="338"/>
      <c r="BV30" s="338"/>
      <c r="BW30" s="380"/>
      <c r="BX30" s="337"/>
      <c r="BY30" s="338"/>
      <c r="BZ30" s="338"/>
      <c r="CA30" s="338"/>
      <c r="CB30" s="338"/>
      <c r="CC30" s="338"/>
      <c r="CD30" s="338"/>
      <c r="CE30" s="380"/>
      <c r="CF30" s="337"/>
      <c r="CG30" s="338"/>
      <c r="CH30" s="338"/>
      <c r="CI30" s="338"/>
      <c r="CJ30" s="338"/>
      <c r="CK30" s="338"/>
      <c r="CL30" s="338"/>
      <c r="CM30" s="381"/>
      <c r="CN30" s="191">
        <f>'223,224'!BP17</f>
        <v>4937898.316000001</v>
      </c>
      <c r="CO30" s="191">
        <f>'[1]свод мб'!$CN$30</f>
        <v>943178.75</v>
      </c>
    </row>
    <row r="31" spans="1:91" s="22" customFormat="1" ht="13.5" customHeight="1">
      <c r="A31" s="382" t="s">
        <v>692</v>
      </c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4"/>
      <c r="R31" s="385" t="s">
        <v>73</v>
      </c>
      <c r="S31" s="386"/>
      <c r="T31" s="386"/>
      <c r="U31" s="387"/>
      <c r="V31" s="388" t="s">
        <v>285</v>
      </c>
      <c r="W31" s="388"/>
      <c r="X31" s="388"/>
      <c r="Y31" s="388"/>
      <c r="Z31" s="388"/>
      <c r="AA31" s="388"/>
      <c r="AB31" s="388"/>
      <c r="AC31" s="388"/>
      <c r="AD31" s="388"/>
      <c r="AE31" s="388"/>
      <c r="AF31" s="388"/>
      <c r="AG31" s="388"/>
      <c r="AH31" s="388"/>
      <c r="AI31" s="337">
        <f t="shared" si="0"/>
        <v>0</v>
      </c>
      <c r="AJ31" s="338"/>
      <c r="AK31" s="338"/>
      <c r="AL31" s="338"/>
      <c r="AM31" s="338"/>
      <c r="AN31" s="338"/>
      <c r="AO31" s="338"/>
      <c r="AP31" s="338"/>
      <c r="AQ31" s="380"/>
      <c r="AR31" s="337"/>
      <c r="AS31" s="338"/>
      <c r="AT31" s="338"/>
      <c r="AU31" s="338"/>
      <c r="AV31" s="338"/>
      <c r="AW31" s="338"/>
      <c r="AX31" s="338"/>
      <c r="AY31" s="380"/>
      <c r="AZ31" s="337"/>
      <c r="BA31" s="338"/>
      <c r="BB31" s="338"/>
      <c r="BC31" s="338"/>
      <c r="BD31" s="338"/>
      <c r="BE31" s="338"/>
      <c r="BF31" s="338"/>
      <c r="BG31" s="380"/>
      <c r="BH31" s="337"/>
      <c r="BI31" s="338"/>
      <c r="BJ31" s="338"/>
      <c r="BK31" s="338"/>
      <c r="BL31" s="338"/>
      <c r="BM31" s="338"/>
      <c r="BN31" s="338"/>
      <c r="BO31" s="380"/>
      <c r="BP31" s="337"/>
      <c r="BQ31" s="338"/>
      <c r="BR31" s="338"/>
      <c r="BS31" s="338"/>
      <c r="BT31" s="338"/>
      <c r="BU31" s="338"/>
      <c r="BV31" s="338"/>
      <c r="BW31" s="380"/>
      <c r="BX31" s="337">
        <f>'223,224'!BP46</f>
        <v>0</v>
      </c>
      <c r="BY31" s="338"/>
      <c r="BZ31" s="338"/>
      <c r="CA31" s="338"/>
      <c r="CB31" s="338"/>
      <c r="CC31" s="338"/>
      <c r="CD31" s="338"/>
      <c r="CE31" s="380"/>
      <c r="CF31" s="337"/>
      <c r="CG31" s="338"/>
      <c r="CH31" s="338"/>
      <c r="CI31" s="338"/>
      <c r="CJ31" s="338"/>
      <c r="CK31" s="338"/>
      <c r="CL31" s="338"/>
      <c r="CM31" s="381"/>
    </row>
    <row r="32" spans="1:92" s="22" customFormat="1" ht="13.5" customHeight="1">
      <c r="A32" s="382" t="s">
        <v>505</v>
      </c>
      <c r="B32" s="383"/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4"/>
      <c r="R32" s="385" t="s">
        <v>111</v>
      </c>
      <c r="S32" s="386"/>
      <c r="T32" s="386"/>
      <c r="U32" s="387"/>
      <c r="V32" s="388" t="s">
        <v>248</v>
      </c>
      <c r="W32" s="388"/>
      <c r="X32" s="388"/>
      <c r="Y32" s="388"/>
      <c r="Z32" s="388"/>
      <c r="AA32" s="388"/>
      <c r="AB32" s="388"/>
      <c r="AC32" s="388"/>
      <c r="AD32" s="388"/>
      <c r="AE32" s="388"/>
      <c r="AF32" s="388"/>
      <c r="AG32" s="388"/>
      <c r="AH32" s="388"/>
      <c r="AI32" s="337">
        <f t="shared" si="0"/>
        <v>0</v>
      </c>
      <c r="AJ32" s="338"/>
      <c r="AK32" s="338"/>
      <c r="AL32" s="338"/>
      <c r="AM32" s="338"/>
      <c r="AN32" s="338"/>
      <c r="AO32" s="338"/>
      <c r="AP32" s="338"/>
      <c r="AQ32" s="380"/>
      <c r="AR32" s="337">
        <f>'225'!BN117</f>
        <v>0</v>
      </c>
      <c r="AS32" s="338"/>
      <c r="AT32" s="338"/>
      <c r="AU32" s="338"/>
      <c r="AV32" s="338"/>
      <c r="AW32" s="338"/>
      <c r="AX32" s="338"/>
      <c r="AY32" s="380"/>
      <c r="AZ32" s="337"/>
      <c r="BA32" s="338"/>
      <c r="BB32" s="338"/>
      <c r="BC32" s="338"/>
      <c r="BD32" s="338"/>
      <c r="BE32" s="338"/>
      <c r="BF32" s="338"/>
      <c r="BG32" s="380"/>
      <c r="BH32" s="337"/>
      <c r="BI32" s="338"/>
      <c r="BJ32" s="338"/>
      <c r="BK32" s="338"/>
      <c r="BL32" s="338"/>
      <c r="BM32" s="338"/>
      <c r="BN32" s="338"/>
      <c r="BO32" s="380"/>
      <c r="BP32" s="337"/>
      <c r="BQ32" s="338"/>
      <c r="BR32" s="338"/>
      <c r="BS32" s="338"/>
      <c r="BT32" s="338"/>
      <c r="BU32" s="338"/>
      <c r="BV32" s="338"/>
      <c r="BW32" s="380"/>
      <c r="BX32" s="337"/>
      <c r="BY32" s="338"/>
      <c r="BZ32" s="338"/>
      <c r="CA32" s="338"/>
      <c r="CB32" s="338"/>
      <c r="CC32" s="338"/>
      <c r="CD32" s="338"/>
      <c r="CE32" s="380"/>
      <c r="CF32" s="337"/>
      <c r="CG32" s="338"/>
      <c r="CH32" s="338"/>
      <c r="CI32" s="338"/>
      <c r="CJ32" s="338"/>
      <c r="CK32" s="338"/>
      <c r="CL32" s="338"/>
      <c r="CM32" s="381"/>
      <c r="CN32" s="191">
        <f>'225'!BN117</f>
        <v>0</v>
      </c>
    </row>
    <row r="33" spans="1:93" s="22" customFormat="1" ht="13.5" customHeight="1">
      <c r="A33" s="382" t="s">
        <v>505</v>
      </c>
      <c r="B33" s="383"/>
      <c r="C33" s="383"/>
      <c r="D33" s="383"/>
      <c r="E33" s="383"/>
      <c r="F33" s="383"/>
      <c r="G33" s="383"/>
      <c r="H33" s="383"/>
      <c r="I33" s="383"/>
      <c r="J33" s="383"/>
      <c r="K33" s="383"/>
      <c r="L33" s="383"/>
      <c r="M33" s="383"/>
      <c r="N33" s="383"/>
      <c r="O33" s="383"/>
      <c r="P33" s="383"/>
      <c r="Q33" s="384"/>
      <c r="R33" s="385" t="s">
        <v>73</v>
      </c>
      <c r="S33" s="386"/>
      <c r="T33" s="386"/>
      <c r="U33" s="387"/>
      <c r="V33" s="388" t="s">
        <v>248</v>
      </c>
      <c r="W33" s="388"/>
      <c r="X33" s="388"/>
      <c r="Y33" s="388"/>
      <c r="Z33" s="388"/>
      <c r="AA33" s="388"/>
      <c r="AB33" s="388"/>
      <c r="AC33" s="388"/>
      <c r="AD33" s="388"/>
      <c r="AE33" s="388"/>
      <c r="AF33" s="388"/>
      <c r="AG33" s="388"/>
      <c r="AH33" s="388"/>
      <c r="AI33" s="337">
        <f t="shared" si="0"/>
        <v>22947941.28</v>
      </c>
      <c r="AJ33" s="338"/>
      <c r="AK33" s="338"/>
      <c r="AL33" s="338"/>
      <c r="AM33" s="338"/>
      <c r="AN33" s="338"/>
      <c r="AO33" s="338"/>
      <c r="AP33" s="338"/>
      <c r="AQ33" s="380"/>
      <c r="AR33" s="337">
        <f>'225'!BN102+'225'!BN81+'225'!BN50+'225'!BN33+'225'!BN16</f>
        <v>22947941.28</v>
      </c>
      <c r="AS33" s="338"/>
      <c r="AT33" s="338"/>
      <c r="AU33" s="338"/>
      <c r="AV33" s="338"/>
      <c r="AW33" s="338"/>
      <c r="AX33" s="338"/>
      <c r="AY33" s="380"/>
      <c r="AZ33" s="337"/>
      <c r="BA33" s="338"/>
      <c r="BB33" s="338"/>
      <c r="BC33" s="338"/>
      <c r="BD33" s="338"/>
      <c r="BE33" s="338"/>
      <c r="BF33" s="338"/>
      <c r="BG33" s="380"/>
      <c r="BH33" s="337"/>
      <c r="BI33" s="338"/>
      <c r="BJ33" s="338"/>
      <c r="BK33" s="338"/>
      <c r="BL33" s="338"/>
      <c r="BM33" s="338"/>
      <c r="BN33" s="338"/>
      <c r="BO33" s="380"/>
      <c r="BP33" s="337"/>
      <c r="BQ33" s="338"/>
      <c r="BR33" s="338"/>
      <c r="BS33" s="338"/>
      <c r="BT33" s="338"/>
      <c r="BU33" s="338"/>
      <c r="BV33" s="338"/>
      <c r="BW33" s="380"/>
      <c r="BX33" s="337"/>
      <c r="BY33" s="338"/>
      <c r="BZ33" s="338"/>
      <c r="CA33" s="338"/>
      <c r="CB33" s="338"/>
      <c r="CC33" s="338"/>
      <c r="CD33" s="338"/>
      <c r="CE33" s="380"/>
      <c r="CF33" s="337"/>
      <c r="CG33" s="338"/>
      <c r="CH33" s="338"/>
      <c r="CI33" s="338"/>
      <c r="CJ33" s="338"/>
      <c r="CK33" s="338"/>
      <c r="CL33" s="338"/>
      <c r="CM33" s="381"/>
      <c r="CN33" s="191">
        <f>'225'!BN16+'225'!BN33+'225'!BN50+'225'!BN81+'225'!BN102</f>
        <v>22947941.28</v>
      </c>
      <c r="CO33" s="191">
        <f>'[1]свод мб'!$CN$33</f>
        <v>9501744.58</v>
      </c>
    </row>
    <row r="34" spans="1:93" s="22" customFormat="1" ht="15" customHeight="1">
      <c r="A34" s="382" t="s">
        <v>249</v>
      </c>
      <c r="B34" s="383"/>
      <c r="C34" s="383"/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4"/>
      <c r="R34" s="385" t="s">
        <v>113</v>
      </c>
      <c r="S34" s="386"/>
      <c r="T34" s="386"/>
      <c r="U34" s="387"/>
      <c r="V34" s="388" t="s">
        <v>250</v>
      </c>
      <c r="W34" s="388"/>
      <c r="X34" s="388"/>
      <c r="Y34" s="388"/>
      <c r="Z34" s="388"/>
      <c r="AA34" s="388"/>
      <c r="AB34" s="388"/>
      <c r="AC34" s="388"/>
      <c r="AD34" s="388"/>
      <c r="AE34" s="388"/>
      <c r="AF34" s="388"/>
      <c r="AG34" s="388"/>
      <c r="AH34" s="388"/>
      <c r="AI34" s="337">
        <f t="shared" si="0"/>
        <v>4800</v>
      </c>
      <c r="AJ34" s="338"/>
      <c r="AK34" s="338"/>
      <c r="AL34" s="338"/>
      <c r="AM34" s="338"/>
      <c r="AN34" s="338"/>
      <c r="AO34" s="338"/>
      <c r="AP34" s="338"/>
      <c r="AQ34" s="380"/>
      <c r="AR34" s="337"/>
      <c r="AS34" s="338"/>
      <c r="AT34" s="338"/>
      <c r="AU34" s="338"/>
      <c r="AV34" s="338"/>
      <c r="AW34" s="338"/>
      <c r="AX34" s="338"/>
      <c r="AY34" s="380"/>
      <c r="AZ34" s="337">
        <f>'226'!BN14</f>
        <v>4800</v>
      </c>
      <c r="BA34" s="338"/>
      <c r="BB34" s="338"/>
      <c r="BC34" s="338"/>
      <c r="BD34" s="338"/>
      <c r="BE34" s="338"/>
      <c r="BF34" s="338"/>
      <c r="BG34" s="380"/>
      <c r="BH34" s="337"/>
      <c r="BI34" s="338"/>
      <c r="BJ34" s="338"/>
      <c r="BK34" s="338"/>
      <c r="BL34" s="338"/>
      <c r="BM34" s="338"/>
      <c r="BN34" s="338"/>
      <c r="BO34" s="380"/>
      <c r="BP34" s="337"/>
      <c r="BQ34" s="338"/>
      <c r="BR34" s="338"/>
      <c r="BS34" s="338"/>
      <c r="BT34" s="338"/>
      <c r="BU34" s="338"/>
      <c r="BV34" s="338"/>
      <c r="BW34" s="380"/>
      <c r="BX34" s="337"/>
      <c r="BY34" s="338"/>
      <c r="BZ34" s="338"/>
      <c r="CA34" s="338"/>
      <c r="CB34" s="338"/>
      <c r="CC34" s="338"/>
      <c r="CD34" s="338"/>
      <c r="CE34" s="380"/>
      <c r="CF34" s="337"/>
      <c r="CG34" s="338"/>
      <c r="CH34" s="338"/>
      <c r="CI34" s="338"/>
      <c r="CJ34" s="338"/>
      <c r="CK34" s="338"/>
      <c r="CL34" s="338"/>
      <c r="CM34" s="381"/>
      <c r="CN34" s="191">
        <f>'226'!BN14</f>
        <v>4800</v>
      </c>
      <c r="CO34" s="191">
        <f>'[1]свод мб'!$CN$34</f>
        <v>4800</v>
      </c>
    </row>
    <row r="35" spans="1:92" s="22" customFormat="1" ht="15" customHeight="1">
      <c r="A35" s="382" t="s">
        <v>249</v>
      </c>
      <c r="B35" s="383"/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384"/>
      <c r="R35" s="385" t="s">
        <v>111</v>
      </c>
      <c r="S35" s="386"/>
      <c r="T35" s="386"/>
      <c r="U35" s="387"/>
      <c r="V35" s="388" t="s">
        <v>250</v>
      </c>
      <c r="W35" s="388"/>
      <c r="X35" s="388"/>
      <c r="Y35" s="388"/>
      <c r="Z35" s="388"/>
      <c r="AA35" s="388"/>
      <c r="AB35" s="388"/>
      <c r="AC35" s="388"/>
      <c r="AD35" s="388"/>
      <c r="AE35" s="388"/>
      <c r="AF35" s="388"/>
      <c r="AG35" s="388"/>
      <c r="AH35" s="388"/>
      <c r="AI35" s="337">
        <f t="shared" si="0"/>
        <v>0</v>
      </c>
      <c r="AJ35" s="338"/>
      <c r="AK35" s="338"/>
      <c r="AL35" s="338"/>
      <c r="AM35" s="338"/>
      <c r="AN35" s="338"/>
      <c r="AO35" s="338"/>
      <c r="AP35" s="338"/>
      <c r="AQ35" s="380"/>
      <c r="AR35" s="337">
        <f>'226'!BN83</f>
        <v>0</v>
      </c>
      <c r="AS35" s="338"/>
      <c r="AT35" s="338"/>
      <c r="AU35" s="338"/>
      <c r="AV35" s="338"/>
      <c r="AW35" s="338"/>
      <c r="AX35" s="338"/>
      <c r="AY35" s="380"/>
      <c r="AZ35" s="337"/>
      <c r="BA35" s="338"/>
      <c r="BB35" s="338"/>
      <c r="BC35" s="338"/>
      <c r="BD35" s="338"/>
      <c r="BE35" s="338"/>
      <c r="BF35" s="338"/>
      <c r="BG35" s="380"/>
      <c r="BH35" s="337"/>
      <c r="BI35" s="338"/>
      <c r="BJ35" s="338"/>
      <c r="BK35" s="338"/>
      <c r="BL35" s="338"/>
      <c r="BM35" s="338"/>
      <c r="BN35" s="338"/>
      <c r="BO35" s="380"/>
      <c r="BP35" s="337"/>
      <c r="BQ35" s="338"/>
      <c r="BR35" s="338"/>
      <c r="BS35" s="338"/>
      <c r="BT35" s="338"/>
      <c r="BU35" s="338"/>
      <c r="BV35" s="338"/>
      <c r="BW35" s="380"/>
      <c r="BX35" s="337"/>
      <c r="BY35" s="338"/>
      <c r="BZ35" s="338"/>
      <c r="CA35" s="338"/>
      <c r="CB35" s="338"/>
      <c r="CC35" s="338"/>
      <c r="CD35" s="338"/>
      <c r="CE35" s="380"/>
      <c r="CF35" s="337"/>
      <c r="CG35" s="338"/>
      <c r="CH35" s="338"/>
      <c r="CI35" s="338"/>
      <c r="CJ35" s="338"/>
      <c r="CK35" s="338"/>
      <c r="CL35" s="338"/>
      <c r="CM35" s="381"/>
      <c r="CN35" s="191">
        <f>'226'!BN83</f>
        <v>0</v>
      </c>
    </row>
    <row r="36" spans="1:93" s="22" customFormat="1" ht="15" customHeight="1">
      <c r="A36" s="382" t="s">
        <v>249</v>
      </c>
      <c r="B36" s="383"/>
      <c r="C36" s="383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4"/>
      <c r="R36" s="385" t="s">
        <v>73</v>
      </c>
      <c r="S36" s="386"/>
      <c r="T36" s="386"/>
      <c r="U36" s="387"/>
      <c r="V36" s="388" t="s">
        <v>250</v>
      </c>
      <c r="W36" s="388"/>
      <c r="X36" s="388"/>
      <c r="Y36" s="388"/>
      <c r="Z36" s="388"/>
      <c r="AA36" s="388"/>
      <c r="AB36" s="388"/>
      <c r="AC36" s="388"/>
      <c r="AD36" s="388"/>
      <c r="AE36" s="388"/>
      <c r="AF36" s="388"/>
      <c r="AG36" s="388"/>
      <c r="AH36" s="388"/>
      <c r="AI36" s="337">
        <f t="shared" si="0"/>
        <v>3170820</v>
      </c>
      <c r="AJ36" s="338"/>
      <c r="AK36" s="338"/>
      <c r="AL36" s="338"/>
      <c r="AM36" s="338"/>
      <c r="AN36" s="338"/>
      <c r="AO36" s="338"/>
      <c r="AP36" s="338"/>
      <c r="AQ36" s="380"/>
      <c r="AR36" s="337">
        <f>'226'!BN53+'226'!BN68</f>
        <v>3170820</v>
      </c>
      <c r="AS36" s="338"/>
      <c r="AT36" s="338"/>
      <c r="AU36" s="338"/>
      <c r="AV36" s="338"/>
      <c r="AW36" s="338"/>
      <c r="AX36" s="338"/>
      <c r="AY36" s="380"/>
      <c r="AZ36" s="337"/>
      <c r="BA36" s="338"/>
      <c r="BB36" s="338"/>
      <c r="BC36" s="338"/>
      <c r="BD36" s="338"/>
      <c r="BE36" s="338"/>
      <c r="BF36" s="338"/>
      <c r="BG36" s="380"/>
      <c r="BH36" s="337"/>
      <c r="BI36" s="338"/>
      <c r="BJ36" s="338"/>
      <c r="BK36" s="338"/>
      <c r="BL36" s="338"/>
      <c r="BM36" s="338"/>
      <c r="BN36" s="338"/>
      <c r="BO36" s="380"/>
      <c r="BP36" s="337"/>
      <c r="BQ36" s="338"/>
      <c r="BR36" s="338"/>
      <c r="BS36" s="338"/>
      <c r="BT36" s="338"/>
      <c r="BU36" s="338"/>
      <c r="BV36" s="338"/>
      <c r="BW36" s="380"/>
      <c r="BX36" s="337"/>
      <c r="BY36" s="338"/>
      <c r="BZ36" s="338"/>
      <c r="CA36" s="338"/>
      <c r="CB36" s="338"/>
      <c r="CC36" s="338"/>
      <c r="CD36" s="338"/>
      <c r="CE36" s="380"/>
      <c r="CF36" s="337"/>
      <c r="CG36" s="338"/>
      <c r="CH36" s="338"/>
      <c r="CI36" s="338"/>
      <c r="CJ36" s="338"/>
      <c r="CK36" s="338"/>
      <c r="CL36" s="338"/>
      <c r="CM36" s="381"/>
      <c r="CN36" s="191">
        <f>'226'!BN53+'226'!BN68</f>
        <v>3170820</v>
      </c>
      <c r="CO36" s="191">
        <f>'[1]свод мб'!$CN$36</f>
        <v>831658</v>
      </c>
    </row>
    <row r="37" spans="1:91" s="22" customFormat="1" ht="15" customHeight="1">
      <c r="A37" s="382" t="s">
        <v>699</v>
      </c>
      <c r="B37" s="383"/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83"/>
      <c r="Q37" s="384"/>
      <c r="R37" s="385" t="s">
        <v>73</v>
      </c>
      <c r="S37" s="386"/>
      <c r="T37" s="386"/>
      <c r="U37" s="387"/>
      <c r="V37" s="388" t="s">
        <v>697</v>
      </c>
      <c r="W37" s="388"/>
      <c r="X37" s="388"/>
      <c r="Y37" s="388"/>
      <c r="Z37" s="388"/>
      <c r="AA37" s="388"/>
      <c r="AB37" s="388"/>
      <c r="AC37" s="388"/>
      <c r="AD37" s="388"/>
      <c r="AE37" s="388"/>
      <c r="AF37" s="388"/>
      <c r="AG37" s="388"/>
      <c r="AH37" s="388"/>
      <c r="AI37" s="337">
        <f t="shared" si="0"/>
        <v>0</v>
      </c>
      <c r="AJ37" s="338"/>
      <c r="AK37" s="338"/>
      <c r="AL37" s="338"/>
      <c r="AM37" s="338"/>
      <c r="AN37" s="338"/>
      <c r="AO37" s="338"/>
      <c r="AP37" s="338"/>
      <c r="AQ37" s="380"/>
      <c r="AR37" s="337">
        <f>'227'!BN14</f>
        <v>0</v>
      </c>
      <c r="AS37" s="338"/>
      <c r="AT37" s="338"/>
      <c r="AU37" s="338"/>
      <c r="AV37" s="338"/>
      <c r="AW37" s="338"/>
      <c r="AX37" s="338"/>
      <c r="AY37" s="380"/>
      <c r="AZ37" s="337"/>
      <c r="BA37" s="338"/>
      <c r="BB37" s="338"/>
      <c r="BC37" s="338"/>
      <c r="BD37" s="338"/>
      <c r="BE37" s="338"/>
      <c r="BF37" s="338"/>
      <c r="BG37" s="380"/>
      <c r="BH37" s="337"/>
      <c r="BI37" s="338"/>
      <c r="BJ37" s="338"/>
      <c r="BK37" s="338"/>
      <c r="BL37" s="338"/>
      <c r="BM37" s="338"/>
      <c r="BN37" s="338"/>
      <c r="BO37" s="380"/>
      <c r="BP37" s="337"/>
      <c r="BQ37" s="338"/>
      <c r="BR37" s="338"/>
      <c r="BS37" s="338"/>
      <c r="BT37" s="338"/>
      <c r="BU37" s="338"/>
      <c r="BV37" s="338"/>
      <c r="BW37" s="380"/>
      <c r="BX37" s="337"/>
      <c r="BY37" s="338"/>
      <c r="BZ37" s="338"/>
      <c r="CA37" s="338"/>
      <c r="CB37" s="338"/>
      <c r="CC37" s="338"/>
      <c r="CD37" s="338"/>
      <c r="CE37" s="380"/>
      <c r="CF37" s="337"/>
      <c r="CG37" s="338"/>
      <c r="CH37" s="338"/>
      <c r="CI37" s="338"/>
      <c r="CJ37" s="338"/>
      <c r="CK37" s="338"/>
      <c r="CL37" s="338"/>
      <c r="CM37" s="381"/>
    </row>
    <row r="38" spans="1:92" s="22" customFormat="1" ht="15" customHeight="1">
      <c r="A38" s="382" t="s">
        <v>700</v>
      </c>
      <c r="B38" s="383"/>
      <c r="C38" s="383"/>
      <c r="D38" s="383"/>
      <c r="E38" s="383"/>
      <c r="F38" s="383"/>
      <c r="G38" s="383"/>
      <c r="H38" s="383"/>
      <c r="I38" s="383"/>
      <c r="J38" s="383"/>
      <c r="K38" s="383"/>
      <c r="L38" s="383"/>
      <c r="M38" s="383"/>
      <c r="N38" s="383"/>
      <c r="O38" s="383"/>
      <c r="P38" s="383"/>
      <c r="Q38" s="384"/>
      <c r="R38" s="385" t="s">
        <v>111</v>
      </c>
      <c r="S38" s="386"/>
      <c r="T38" s="386"/>
      <c r="U38" s="387"/>
      <c r="V38" s="388" t="s">
        <v>698</v>
      </c>
      <c r="W38" s="388"/>
      <c r="X38" s="388"/>
      <c r="Y38" s="388"/>
      <c r="Z38" s="388"/>
      <c r="AA38" s="388"/>
      <c r="AB38" s="388"/>
      <c r="AC38" s="388"/>
      <c r="AD38" s="388"/>
      <c r="AE38" s="388"/>
      <c r="AF38" s="388"/>
      <c r="AG38" s="388"/>
      <c r="AH38" s="388"/>
      <c r="AI38" s="337">
        <f t="shared" si="0"/>
        <v>300000</v>
      </c>
      <c r="AJ38" s="338"/>
      <c r="AK38" s="338"/>
      <c r="AL38" s="338"/>
      <c r="AM38" s="338"/>
      <c r="AN38" s="338"/>
      <c r="AO38" s="338"/>
      <c r="AP38" s="338"/>
      <c r="AQ38" s="380"/>
      <c r="AR38" s="337">
        <f>'228'!BN12</f>
        <v>300000</v>
      </c>
      <c r="AS38" s="338"/>
      <c r="AT38" s="338"/>
      <c r="AU38" s="338"/>
      <c r="AV38" s="338"/>
      <c r="AW38" s="338"/>
      <c r="AX38" s="338"/>
      <c r="AY38" s="380"/>
      <c r="AZ38" s="337"/>
      <c r="BA38" s="338"/>
      <c r="BB38" s="338"/>
      <c r="BC38" s="338"/>
      <c r="BD38" s="338"/>
      <c r="BE38" s="338"/>
      <c r="BF38" s="338"/>
      <c r="BG38" s="380"/>
      <c r="BH38" s="337"/>
      <c r="BI38" s="338"/>
      <c r="BJ38" s="338"/>
      <c r="BK38" s="338"/>
      <c r="BL38" s="338"/>
      <c r="BM38" s="338"/>
      <c r="BN38" s="338"/>
      <c r="BO38" s="380"/>
      <c r="BP38" s="337"/>
      <c r="BQ38" s="338"/>
      <c r="BR38" s="338"/>
      <c r="BS38" s="338"/>
      <c r="BT38" s="338"/>
      <c r="BU38" s="338"/>
      <c r="BV38" s="338"/>
      <c r="BW38" s="380"/>
      <c r="BX38" s="337"/>
      <c r="BY38" s="338"/>
      <c r="BZ38" s="338"/>
      <c r="CA38" s="338"/>
      <c r="CB38" s="338"/>
      <c r="CC38" s="338"/>
      <c r="CD38" s="338"/>
      <c r="CE38" s="380"/>
      <c r="CF38" s="337"/>
      <c r="CG38" s="338"/>
      <c r="CH38" s="338"/>
      <c r="CI38" s="338"/>
      <c r="CJ38" s="338"/>
      <c r="CK38" s="338"/>
      <c r="CL38" s="338"/>
      <c r="CM38" s="381"/>
      <c r="CN38" s="191">
        <f>'228'!BN12</f>
        <v>300000</v>
      </c>
    </row>
    <row r="39" spans="1:93" s="22" customFormat="1" ht="15" customHeight="1">
      <c r="A39" s="382" t="s">
        <v>700</v>
      </c>
      <c r="B39" s="383"/>
      <c r="C39" s="383"/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  <c r="P39" s="383"/>
      <c r="Q39" s="384"/>
      <c r="R39" s="385" t="s">
        <v>73</v>
      </c>
      <c r="S39" s="386"/>
      <c r="T39" s="386"/>
      <c r="U39" s="387"/>
      <c r="V39" s="388" t="s">
        <v>698</v>
      </c>
      <c r="W39" s="388"/>
      <c r="X39" s="388"/>
      <c r="Y39" s="388"/>
      <c r="Z39" s="388"/>
      <c r="AA39" s="388"/>
      <c r="AB39" s="388"/>
      <c r="AC39" s="388"/>
      <c r="AD39" s="388"/>
      <c r="AE39" s="388"/>
      <c r="AF39" s="388"/>
      <c r="AG39" s="388"/>
      <c r="AH39" s="388"/>
      <c r="AI39" s="337">
        <f t="shared" si="0"/>
        <v>960000</v>
      </c>
      <c r="AJ39" s="338"/>
      <c r="AK39" s="338"/>
      <c r="AL39" s="338"/>
      <c r="AM39" s="338"/>
      <c r="AN39" s="338"/>
      <c r="AO39" s="338"/>
      <c r="AP39" s="338"/>
      <c r="AQ39" s="380"/>
      <c r="AR39" s="337">
        <f>'228'!BN29</f>
        <v>960000</v>
      </c>
      <c r="AS39" s="338"/>
      <c r="AT39" s="338"/>
      <c r="AU39" s="338"/>
      <c r="AV39" s="338"/>
      <c r="AW39" s="338"/>
      <c r="AX39" s="338"/>
      <c r="AY39" s="380"/>
      <c r="AZ39" s="337"/>
      <c r="BA39" s="338"/>
      <c r="BB39" s="338"/>
      <c r="BC39" s="338"/>
      <c r="BD39" s="338"/>
      <c r="BE39" s="338"/>
      <c r="BF39" s="338"/>
      <c r="BG39" s="380"/>
      <c r="BH39" s="337"/>
      <c r="BI39" s="338"/>
      <c r="BJ39" s="338"/>
      <c r="BK39" s="338"/>
      <c r="BL39" s="338"/>
      <c r="BM39" s="338"/>
      <c r="BN39" s="338"/>
      <c r="BO39" s="380"/>
      <c r="BP39" s="337"/>
      <c r="BQ39" s="338"/>
      <c r="BR39" s="338"/>
      <c r="BS39" s="338"/>
      <c r="BT39" s="338"/>
      <c r="BU39" s="338"/>
      <c r="BV39" s="338"/>
      <c r="BW39" s="380"/>
      <c r="BX39" s="337"/>
      <c r="BY39" s="338"/>
      <c r="BZ39" s="338"/>
      <c r="CA39" s="338"/>
      <c r="CB39" s="338"/>
      <c r="CC39" s="338"/>
      <c r="CD39" s="338"/>
      <c r="CE39" s="380"/>
      <c r="CF39" s="337"/>
      <c r="CG39" s="338"/>
      <c r="CH39" s="338"/>
      <c r="CI39" s="338"/>
      <c r="CJ39" s="338"/>
      <c r="CK39" s="338"/>
      <c r="CL39" s="338"/>
      <c r="CM39" s="381"/>
      <c r="CN39" s="191">
        <f>'228'!BN29</f>
        <v>960000</v>
      </c>
      <c r="CO39" s="191">
        <f>'[1]свод мб'!$CN$39</f>
        <v>2885803</v>
      </c>
    </row>
    <row r="40" spans="1:91" s="22" customFormat="1" ht="19.5" customHeight="1">
      <c r="A40" s="358" t="s">
        <v>696</v>
      </c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60"/>
      <c r="R40" s="361"/>
      <c r="S40" s="362"/>
      <c r="T40" s="362"/>
      <c r="U40" s="362"/>
      <c r="V40" s="362" t="s">
        <v>694</v>
      </c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2"/>
      <c r="AI40" s="351">
        <f>SUM(AI41:AQ43)</f>
        <v>21050.732274</v>
      </c>
      <c r="AJ40" s="351"/>
      <c r="AK40" s="351"/>
      <c r="AL40" s="351"/>
      <c r="AM40" s="351"/>
      <c r="AN40" s="351"/>
      <c r="AO40" s="351"/>
      <c r="AP40" s="351"/>
      <c r="AQ40" s="351"/>
      <c r="AR40" s="351">
        <f>SUM(AR41:AY43)</f>
        <v>21050.732274</v>
      </c>
      <c r="AS40" s="351"/>
      <c r="AT40" s="351"/>
      <c r="AU40" s="351"/>
      <c r="AV40" s="351"/>
      <c r="AW40" s="351"/>
      <c r="AX40" s="351"/>
      <c r="AY40" s="351"/>
      <c r="AZ40" s="351">
        <f>SUM(AZ41:BG43)</f>
        <v>0</v>
      </c>
      <c r="BA40" s="351"/>
      <c r="BB40" s="351"/>
      <c r="BC40" s="351"/>
      <c r="BD40" s="351"/>
      <c r="BE40" s="351"/>
      <c r="BF40" s="351"/>
      <c r="BG40" s="351"/>
      <c r="BH40" s="351">
        <f>SUM(BH41:BO43)</f>
        <v>0</v>
      </c>
      <c r="BI40" s="351"/>
      <c r="BJ40" s="351"/>
      <c r="BK40" s="351"/>
      <c r="BL40" s="351"/>
      <c r="BM40" s="351"/>
      <c r="BN40" s="351"/>
      <c r="BO40" s="351"/>
      <c r="BP40" s="351">
        <f>SUM(BP41:BW43)</f>
        <v>0</v>
      </c>
      <c r="BQ40" s="351"/>
      <c r="BR40" s="351"/>
      <c r="BS40" s="351"/>
      <c r="BT40" s="351"/>
      <c r="BU40" s="351"/>
      <c r="BV40" s="351"/>
      <c r="BW40" s="351"/>
      <c r="BX40" s="351">
        <f>SUM(BX41:CE43)</f>
        <v>0</v>
      </c>
      <c r="BY40" s="351"/>
      <c r="BZ40" s="351"/>
      <c r="CA40" s="351"/>
      <c r="CB40" s="351"/>
      <c r="CC40" s="351"/>
      <c r="CD40" s="351"/>
      <c r="CE40" s="351"/>
      <c r="CF40" s="351">
        <f>SUM(CF41:CJ43)</f>
        <v>0</v>
      </c>
      <c r="CG40" s="351"/>
      <c r="CH40" s="351"/>
      <c r="CI40" s="351"/>
      <c r="CJ40" s="351"/>
      <c r="CK40" s="351"/>
      <c r="CL40" s="351"/>
      <c r="CM40" s="352"/>
    </row>
    <row r="41" spans="1:94" s="96" customFormat="1" ht="24.75" customHeight="1">
      <c r="A41" s="374" t="s">
        <v>695</v>
      </c>
      <c r="B41" s="375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6"/>
      <c r="R41" s="366" t="s">
        <v>72</v>
      </c>
      <c r="S41" s="367"/>
      <c r="T41" s="367"/>
      <c r="U41" s="367"/>
      <c r="V41" s="377" t="s">
        <v>750</v>
      </c>
      <c r="W41" s="378"/>
      <c r="X41" s="378"/>
      <c r="Y41" s="378"/>
      <c r="Z41" s="378"/>
      <c r="AA41" s="378"/>
      <c r="AB41" s="378"/>
      <c r="AC41" s="378"/>
      <c r="AD41" s="378"/>
      <c r="AE41" s="378"/>
      <c r="AF41" s="378"/>
      <c r="AG41" s="378"/>
      <c r="AH41" s="379"/>
      <c r="AI41" s="356">
        <f>AR41+AZ41+BH41+BP41+BX41+CF41</f>
        <v>21050.732274</v>
      </c>
      <c r="AJ41" s="356"/>
      <c r="AK41" s="356"/>
      <c r="AL41" s="356"/>
      <c r="AM41" s="356"/>
      <c r="AN41" s="356"/>
      <c r="AO41" s="356"/>
      <c r="AP41" s="356"/>
      <c r="AQ41" s="356"/>
      <c r="AR41" s="356">
        <f>'266'!BP24</f>
        <v>21050.732274</v>
      </c>
      <c r="AS41" s="356"/>
      <c r="AT41" s="356"/>
      <c r="AU41" s="356"/>
      <c r="AV41" s="356"/>
      <c r="AW41" s="356"/>
      <c r="AX41" s="356"/>
      <c r="AY41" s="356"/>
      <c r="AZ41" s="356"/>
      <c r="BA41" s="356"/>
      <c r="BB41" s="356"/>
      <c r="BC41" s="356"/>
      <c r="BD41" s="356"/>
      <c r="BE41" s="356"/>
      <c r="BF41" s="356"/>
      <c r="BG41" s="356"/>
      <c r="BH41" s="356"/>
      <c r="BI41" s="356"/>
      <c r="BJ41" s="356"/>
      <c r="BK41" s="356"/>
      <c r="BL41" s="356"/>
      <c r="BM41" s="356"/>
      <c r="BN41" s="356"/>
      <c r="BO41" s="356"/>
      <c r="BP41" s="356"/>
      <c r="BQ41" s="356"/>
      <c r="BR41" s="356"/>
      <c r="BS41" s="356"/>
      <c r="BT41" s="356"/>
      <c r="BU41" s="356"/>
      <c r="BV41" s="356"/>
      <c r="BW41" s="356"/>
      <c r="BX41" s="356"/>
      <c r="BY41" s="356"/>
      <c r="BZ41" s="356"/>
      <c r="CA41" s="356"/>
      <c r="CB41" s="356"/>
      <c r="CC41" s="356"/>
      <c r="CD41" s="356"/>
      <c r="CE41" s="356"/>
      <c r="CF41" s="346"/>
      <c r="CG41" s="347"/>
      <c r="CH41" s="347"/>
      <c r="CI41" s="347"/>
      <c r="CJ41" s="348"/>
      <c r="CK41" s="165"/>
      <c r="CL41" s="165"/>
      <c r="CM41" s="166"/>
      <c r="CN41" s="192">
        <f>'266'!BP24</f>
        <v>21050.732274</v>
      </c>
      <c r="CO41" s="192">
        <f>'[1]свод мб'!$CN$41</f>
        <v>20112.84</v>
      </c>
      <c r="CP41" s="192">
        <f>CO41-CN41</f>
        <v>-937.8922740000016</v>
      </c>
    </row>
    <row r="42" spans="1:93" s="96" customFormat="1" ht="24.75" customHeight="1">
      <c r="A42" s="374" t="s">
        <v>695</v>
      </c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6"/>
      <c r="R42" s="366" t="s">
        <v>113</v>
      </c>
      <c r="S42" s="367"/>
      <c r="T42" s="367"/>
      <c r="U42" s="367"/>
      <c r="V42" s="377" t="s">
        <v>750</v>
      </c>
      <c r="W42" s="378"/>
      <c r="X42" s="378"/>
      <c r="Y42" s="378"/>
      <c r="Z42" s="378"/>
      <c r="AA42" s="378"/>
      <c r="AB42" s="378"/>
      <c r="AC42" s="378"/>
      <c r="AD42" s="378"/>
      <c r="AE42" s="378"/>
      <c r="AF42" s="378"/>
      <c r="AG42" s="378"/>
      <c r="AH42" s="379"/>
      <c r="AI42" s="356">
        <f>AR42+AZ42+BH42+BP42+BX42+CF42</f>
        <v>0</v>
      </c>
      <c r="AJ42" s="356"/>
      <c r="AK42" s="356"/>
      <c r="AL42" s="356"/>
      <c r="AM42" s="356"/>
      <c r="AN42" s="356"/>
      <c r="AO42" s="356"/>
      <c r="AP42" s="356"/>
      <c r="AQ42" s="356"/>
      <c r="AR42" s="356"/>
      <c r="AS42" s="356"/>
      <c r="AT42" s="356"/>
      <c r="AU42" s="356"/>
      <c r="AV42" s="356"/>
      <c r="AW42" s="356"/>
      <c r="AX42" s="356"/>
      <c r="AY42" s="356"/>
      <c r="AZ42" s="356">
        <f>'266'!BP58</f>
        <v>0</v>
      </c>
      <c r="BA42" s="356"/>
      <c r="BB42" s="356"/>
      <c r="BC42" s="356"/>
      <c r="BD42" s="356"/>
      <c r="BE42" s="356"/>
      <c r="BF42" s="356"/>
      <c r="BG42" s="356"/>
      <c r="BH42" s="356"/>
      <c r="BI42" s="356"/>
      <c r="BJ42" s="356"/>
      <c r="BK42" s="356"/>
      <c r="BL42" s="356"/>
      <c r="BM42" s="356"/>
      <c r="BN42" s="356"/>
      <c r="BO42" s="356"/>
      <c r="BP42" s="356"/>
      <c r="BQ42" s="356"/>
      <c r="BR42" s="356"/>
      <c r="BS42" s="356"/>
      <c r="BT42" s="356"/>
      <c r="BU42" s="356"/>
      <c r="BV42" s="356"/>
      <c r="BW42" s="356"/>
      <c r="BX42" s="356"/>
      <c r="BY42" s="356"/>
      <c r="BZ42" s="356"/>
      <c r="CA42" s="356"/>
      <c r="CB42" s="356"/>
      <c r="CC42" s="356"/>
      <c r="CD42" s="356"/>
      <c r="CE42" s="356"/>
      <c r="CF42" s="346"/>
      <c r="CG42" s="347"/>
      <c r="CH42" s="347"/>
      <c r="CI42" s="347"/>
      <c r="CJ42" s="348"/>
      <c r="CK42" s="165"/>
      <c r="CL42" s="165"/>
      <c r="CM42" s="166"/>
      <c r="CN42" s="192">
        <f>'266'!BP58</f>
        <v>0</v>
      </c>
      <c r="CO42" s="192">
        <f>'[1]свод мб'!$CN$42</f>
        <v>900</v>
      </c>
    </row>
    <row r="43" spans="1:91" s="96" customFormat="1" ht="27.75" customHeight="1">
      <c r="A43" s="374" t="s">
        <v>695</v>
      </c>
      <c r="B43" s="375"/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6"/>
      <c r="R43" s="366" t="s">
        <v>194</v>
      </c>
      <c r="S43" s="367"/>
      <c r="T43" s="367"/>
      <c r="U43" s="367"/>
      <c r="V43" s="377" t="s">
        <v>750</v>
      </c>
      <c r="W43" s="378"/>
      <c r="X43" s="378"/>
      <c r="Y43" s="378"/>
      <c r="Z43" s="378"/>
      <c r="AA43" s="378"/>
      <c r="AB43" s="378"/>
      <c r="AC43" s="378"/>
      <c r="AD43" s="378"/>
      <c r="AE43" s="378"/>
      <c r="AF43" s="378"/>
      <c r="AG43" s="378"/>
      <c r="AH43" s="379"/>
      <c r="AI43" s="356">
        <f>AR43+AZ43+BH43+BP43+BX43+CF43</f>
        <v>0</v>
      </c>
      <c r="AJ43" s="356"/>
      <c r="AK43" s="356"/>
      <c r="AL43" s="356"/>
      <c r="AM43" s="356"/>
      <c r="AN43" s="356"/>
      <c r="AO43" s="356"/>
      <c r="AP43" s="356"/>
      <c r="AQ43" s="356"/>
      <c r="AR43" s="356"/>
      <c r="AS43" s="356"/>
      <c r="AT43" s="356"/>
      <c r="AU43" s="356"/>
      <c r="AV43" s="356"/>
      <c r="AW43" s="356"/>
      <c r="AX43" s="356"/>
      <c r="AY43" s="356"/>
      <c r="AZ43" s="356"/>
      <c r="BA43" s="356"/>
      <c r="BB43" s="356"/>
      <c r="BC43" s="356"/>
      <c r="BD43" s="356"/>
      <c r="BE43" s="356"/>
      <c r="BF43" s="356"/>
      <c r="BG43" s="356"/>
      <c r="BH43" s="356"/>
      <c r="BI43" s="356"/>
      <c r="BJ43" s="356"/>
      <c r="BK43" s="356"/>
      <c r="BL43" s="356"/>
      <c r="BM43" s="356"/>
      <c r="BN43" s="356"/>
      <c r="BO43" s="356"/>
      <c r="BP43" s="356"/>
      <c r="BQ43" s="356"/>
      <c r="BR43" s="356"/>
      <c r="BS43" s="356"/>
      <c r="BT43" s="356"/>
      <c r="BU43" s="356"/>
      <c r="BV43" s="356"/>
      <c r="BW43" s="356"/>
      <c r="BX43" s="356"/>
      <c r="BY43" s="356"/>
      <c r="BZ43" s="356"/>
      <c r="CA43" s="356"/>
      <c r="CB43" s="356"/>
      <c r="CC43" s="356"/>
      <c r="CD43" s="356"/>
      <c r="CE43" s="356"/>
      <c r="CF43" s="346"/>
      <c r="CG43" s="347"/>
      <c r="CH43" s="347"/>
      <c r="CI43" s="347"/>
      <c r="CJ43" s="348"/>
      <c r="CK43" s="165"/>
      <c r="CL43" s="165"/>
      <c r="CM43" s="166"/>
    </row>
    <row r="44" spans="1:91" s="22" customFormat="1" ht="15.75" customHeight="1">
      <c r="A44" s="371" t="s">
        <v>251</v>
      </c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73"/>
      <c r="R44" s="361"/>
      <c r="S44" s="362"/>
      <c r="T44" s="362"/>
      <c r="U44" s="362"/>
      <c r="V44" s="362" t="s">
        <v>252</v>
      </c>
      <c r="W44" s="362"/>
      <c r="X44" s="362"/>
      <c r="Y44" s="362"/>
      <c r="Z44" s="362"/>
      <c r="AA44" s="362"/>
      <c r="AB44" s="362"/>
      <c r="AC44" s="362"/>
      <c r="AD44" s="362"/>
      <c r="AE44" s="362"/>
      <c r="AF44" s="362"/>
      <c r="AG44" s="362"/>
      <c r="AH44" s="362"/>
      <c r="AI44" s="351">
        <f>AI46+AI47+AI48+AI49+AI50</f>
        <v>27622</v>
      </c>
      <c r="AJ44" s="351"/>
      <c r="AK44" s="351"/>
      <c r="AL44" s="351"/>
      <c r="AM44" s="351"/>
      <c r="AN44" s="351"/>
      <c r="AO44" s="351"/>
      <c r="AP44" s="351"/>
      <c r="AQ44" s="351"/>
      <c r="AR44" s="351">
        <f>AR47+AR48+AR49+AR50</f>
        <v>27622</v>
      </c>
      <c r="AS44" s="351"/>
      <c r="AT44" s="351"/>
      <c r="AU44" s="351"/>
      <c r="AV44" s="351"/>
      <c r="AW44" s="351"/>
      <c r="AX44" s="351"/>
      <c r="AY44" s="351"/>
      <c r="AZ44" s="351">
        <f>AZ46+AZ47+AZ48+AZ49+AZ50</f>
        <v>0</v>
      </c>
      <c r="BA44" s="351"/>
      <c r="BB44" s="351"/>
      <c r="BC44" s="351"/>
      <c r="BD44" s="351"/>
      <c r="BE44" s="351"/>
      <c r="BF44" s="351"/>
      <c r="BG44" s="351"/>
      <c r="BH44" s="351">
        <f>BH46+BH47+BH48+BH49+BH50</f>
        <v>0</v>
      </c>
      <c r="BI44" s="351"/>
      <c r="BJ44" s="351"/>
      <c r="BK44" s="351"/>
      <c r="BL44" s="351"/>
      <c r="BM44" s="351"/>
      <c r="BN44" s="351"/>
      <c r="BO44" s="351"/>
      <c r="BP44" s="351">
        <f>BP46+BP47+BP48+BP49+BP50</f>
        <v>0</v>
      </c>
      <c r="BQ44" s="351"/>
      <c r="BR44" s="351"/>
      <c r="BS44" s="351"/>
      <c r="BT44" s="351"/>
      <c r="BU44" s="351"/>
      <c r="BV44" s="351"/>
      <c r="BW44" s="351"/>
      <c r="BX44" s="351">
        <f>BX46+BX47+BX48+BX49+BX50</f>
        <v>0</v>
      </c>
      <c r="BY44" s="351"/>
      <c r="BZ44" s="351"/>
      <c r="CA44" s="351"/>
      <c r="CB44" s="351"/>
      <c r="CC44" s="351"/>
      <c r="CD44" s="351"/>
      <c r="CE44" s="351"/>
      <c r="CF44" s="351">
        <f>CF46+CF47+CF48+CF49+CF50</f>
        <v>0</v>
      </c>
      <c r="CG44" s="351"/>
      <c r="CH44" s="351"/>
      <c r="CI44" s="351"/>
      <c r="CJ44" s="351"/>
      <c r="CK44" s="351"/>
      <c r="CL44" s="351"/>
      <c r="CM44" s="352"/>
    </row>
    <row r="45" spans="1:91" s="96" customFormat="1" ht="15.75" customHeight="1">
      <c r="A45" s="368" t="s">
        <v>222</v>
      </c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70"/>
      <c r="R45" s="366"/>
      <c r="S45" s="367"/>
      <c r="T45" s="367"/>
      <c r="U45" s="367"/>
      <c r="V45" s="367"/>
      <c r="W45" s="367"/>
      <c r="X45" s="367"/>
      <c r="Y45" s="367"/>
      <c r="Z45" s="367"/>
      <c r="AA45" s="367"/>
      <c r="AB45" s="367"/>
      <c r="AC45" s="367"/>
      <c r="AD45" s="367"/>
      <c r="AE45" s="367"/>
      <c r="AF45" s="367"/>
      <c r="AG45" s="367"/>
      <c r="AH45" s="367"/>
      <c r="AI45" s="356"/>
      <c r="AJ45" s="356"/>
      <c r="AK45" s="356"/>
      <c r="AL45" s="356"/>
      <c r="AM45" s="356"/>
      <c r="AN45" s="356"/>
      <c r="AO45" s="356"/>
      <c r="AP45" s="356"/>
      <c r="AQ45" s="356"/>
      <c r="AR45" s="356"/>
      <c r="AS45" s="356"/>
      <c r="AT45" s="356"/>
      <c r="AU45" s="356"/>
      <c r="AV45" s="356"/>
      <c r="AW45" s="356"/>
      <c r="AX45" s="356"/>
      <c r="AY45" s="356"/>
      <c r="AZ45" s="356"/>
      <c r="BA45" s="356"/>
      <c r="BB45" s="356"/>
      <c r="BC45" s="356"/>
      <c r="BD45" s="356"/>
      <c r="BE45" s="356"/>
      <c r="BF45" s="356"/>
      <c r="BG45" s="356"/>
      <c r="BH45" s="356"/>
      <c r="BI45" s="356"/>
      <c r="BJ45" s="356"/>
      <c r="BK45" s="356"/>
      <c r="BL45" s="356"/>
      <c r="BM45" s="356"/>
      <c r="BN45" s="356"/>
      <c r="BO45" s="356"/>
      <c r="BP45" s="356"/>
      <c r="BQ45" s="356"/>
      <c r="BR45" s="356"/>
      <c r="BS45" s="356"/>
      <c r="BT45" s="356"/>
      <c r="BU45" s="356"/>
      <c r="BV45" s="356"/>
      <c r="BW45" s="356"/>
      <c r="BX45" s="356"/>
      <c r="BY45" s="356"/>
      <c r="BZ45" s="356"/>
      <c r="CA45" s="356"/>
      <c r="CB45" s="356"/>
      <c r="CC45" s="356"/>
      <c r="CD45" s="356"/>
      <c r="CE45" s="356"/>
      <c r="CF45" s="356"/>
      <c r="CG45" s="356"/>
      <c r="CH45" s="356"/>
      <c r="CI45" s="356"/>
      <c r="CJ45" s="356"/>
      <c r="CK45" s="356"/>
      <c r="CL45" s="356"/>
      <c r="CM45" s="357"/>
    </row>
    <row r="46" spans="1:91" s="96" customFormat="1" ht="15.75" customHeight="1" hidden="1">
      <c r="A46" s="363" t="s">
        <v>253</v>
      </c>
      <c r="B46" s="364"/>
      <c r="C46" s="364"/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364"/>
      <c r="Q46" s="365"/>
      <c r="R46" s="366" t="s">
        <v>73</v>
      </c>
      <c r="S46" s="367"/>
      <c r="T46" s="367"/>
      <c r="U46" s="367"/>
      <c r="V46" s="367" t="s">
        <v>252</v>
      </c>
      <c r="W46" s="367"/>
      <c r="X46" s="367"/>
      <c r="Y46" s="367"/>
      <c r="Z46" s="367"/>
      <c r="AA46" s="367"/>
      <c r="AB46" s="367"/>
      <c r="AC46" s="367"/>
      <c r="AD46" s="367"/>
      <c r="AE46" s="367"/>
      <c r="AF46" s="367"/>
      <c r="AG46" s="367"/>
      <c r="AH46" s="367"/>
      <c r="AI46" s="356">
        <f>AR46+AZ46+BH46+BP46+BX46+CF46</f>
        <v>0</v>
      </c>
      <c r="AJ46" s="356"/>
      <c r="AK46" s="356"/>
      <c r="AL46" s="356"/>
      <c r="AM46" s="356"/>
      <c r="AN46" s="356"/>
      <c r="AO46" s="356"/>
      <c r="AP46" s="356"/>
      <c r="AQ46" s="356"/>
      <c r="AR46" s="356"/>
      <c r="AS46" s="356"/>
      <c r="AT46" s="356"/>
      <c r="AU46" s="356"/>
      <c r="AV46" s="356"/>
      <c r="AW46" s="356"/>
      <c r="AX46" s="356"/>
      <c r="AY46" s="356"/>
      <c r="AZ46" s="356"/>
      <c r="BA46" s="356"/>
      <c r="BB46" s="356"/>
      <c r="BC46" s="356"/>
      <c r="BD46" s="356"/>
      <c r="BE46" s="356"/>
      <c r="BF46" s="356"/>
      <c r="BG46" s="356"/>
      <c r="BH46" s="356"/>
      <c r="BI46" s="356"/>
      <c r="BJ46" s="356"/>
      <c r="BK46" s="356"/>
      <c r="BL46" s="356"/>
      <c r="BM46" s="356"/>
      <c r="BN46" s="356"/>
      <c r="BO46" s="356"/>
      <c r="BP46" s="356"/>
      <c r="BQ46" s="356"/>
      <c r="BR46" s="356"/>
      <c r="BS46" s="356"/>
      <c r="BT46" s="356"/>
      <c r="BU46" s="356"/>
      <c r="BV46" s="356"/>
      <c r="BW46" s="356"/>
      <c r="BX46" s="356"/>
      <c r="BY46" s="356"/>
      <c r="BZ46" s="356"/>
      <c r="CA46" s="356"/>
      <c r="CB46" s="356"/>
      <c r="CC46" s="356"/>
      <c r="CD46" s="356"/>
      <c r="CE46" s="356"/>
      <c r="CF46" s="356"/>
      <c r="CG46" s="356"/>
      <c r="CH46" s="356"/>
      <c r="CI46" s="356"/>
      <c r="CJ46" s="356"/>
      <c r="CK46" s="356"/>
      <c r="CL46" s="356"/>
      <c r="CM46" s="357"/>
    </row>
    <row r="47" spans="1:91" s="96" customFormat="1" ht="15.75" customHeight="1">
      <c r="A47" s="363" t="s">
        <v>704</v>
      </c>
      <c r="B47" s="364"/>
      <c r="C47" s="364"/>
      <c r="D47" s="364"/>
      <c r="E47" s="364"/>
      <c r="F47" s="364"/>
      <c r="G47" s="364"/>
      <c r="H47" s="364"/>
      <c r="I47" s="364"/>
      <c r="J47" s="364"/>
      <c r="K47" s="364"/>
      <c r="L47" s="364"/>
      <c r="M47" s="364"/>
      <c r="N47" s="364"/>
      <c r="O47" s="364"/>
      <c r="P47" s="364"/>
      <c r="Q47" s="365"/>
      <c r="R47" s="366" t="s">
        <v>254</v>
      </c>
      <c r="S47" s="367"/>
      <c r="T47" s="367"/>
      <c r="U47" s="367"/>
      <c r="V47" s="367" t="s">
        <v>705</v>
      </c>
      <c r="W47" s="367"/>
      <c r="X47" s="367"/>
      <c r="Y47" s="367"/>
      <c r="Z47" s="367"/>
      <c r="AA47" s="367"/>
      <c r="AB47" s="367"/>
      <c r="AC47" s="367"/>
      <c r="AD47" s="367"/>
      <c r="AE47" s="367"/>
      <c r="AF47" s="367"/>
      <c r="AG47" s="367"/>
      <c r="AH47" s="367"/>
      <c r="AI47" s="356">
        <f>AR47+AZ47+BH47+BP47+BX47+CF47</f>
        <v>0</v>
      </c>
      <c r="AJ47" s="356"/>
      <c r="AK47" s="356"/>
      <c r="AL47" s="356"/>
      <c r="AM47" s="356"/>
      <c r="AN47" s="356"/>
      <c r="AO47" s="356"/>
      <c r="AP47" s="356"/>
      <c r="AQ47" s="356"/>
      <c r="AR47" s="356"/>
      <c r="AS47" s="356"/>
      <c r="AT47" s="356"/>
      <c r="AU47" s="356"/>
      <c r="AV47" s="356"/>
      <c r="AW47" s="356"/>
      <c r="AX47" s="356"/>
      <c r="AY47" s="356"/>
      <c r="AZ47" s="356"/>
      <c r="BA47" s="356"/>
      <c r="BB47" s="356"/>
      <c r="BC47" s="356"/>
      <c r="BD47" s="356"/>
      <c r="BE47" s="356"/>
      <c r="BF47" s="356"/>
      <c r="BG47" s="356"/>
      <c r="BH47" s="356"/>
      <c r="BI47" s="356"/>
      <c r="BJ47" s="356"/>
      <c r="BK47" s="356"/>
      <c r="BL47" s="356"/>
      <c r="BM47" s="356"/>
      <c r="BN47" s="356"/>
      <c r="BO47" s="356"/>
      <c r="BP47" s="356"/>
      <c r="BQ47" s="356"/>
      <c r="BR47" s="356"/>
      <c r="BS47" s="356"/>
      <c r="BT47" s="356"/>
      <c r="BU47" s="356"/>
      <c r="BV47" s="356"/>
      <c r="BW47" s="356"/>
      <c r="BX47" s="356"/>
      <c r="BY47" s="356"/>
      <c r="BZ47" s="356"/>
      <c r="CA47" s="356"/>
      <c r="CB47" s="356"/>
      <c r="CC47" s="356"/>
      <c r="CD47" s="356"/>
      <c r="CE47" s="356"/>
      <c r="CF47" s="356"/>
      <c r="CG47" s="356"/>
      <c r="CH47" s="356"/>
      <c r="CI47" s="356"/>
      <c r="CJ47" s="356"/>
      <c r="CK47" s="356"/>
      <c r="CL47" s="356"/>
      <c r="CM47" s="357"/>
    </row>
    <row r="48" spans="1:93" s="96" customFormat="1" ht="15.75" customHeight="1">
      <c r="A48" s="363" t="s">
        <v>704</v>
      </c>
      <c r="B48" s="364"/>
      <c r="C48" s="364"/>
      <c r="D48" s="364"/>
      <c r="E48" s="364"/>
      <c r="F48" s="364"/>
      <c r="G48" s="364"/>
      <c r="H48" s="364"/>
      <c r="I48" s="364"/>
      <c r="J48" s="364"/>
      <c r="K48" s="364"/>
      <c r="L48" s="364"/>
      <c r="M48" s="364"/>
      <c r="N48" s="364"/>
      <c r="O48" s="364"/>
      <c r="P48" s="364"/>
      <c r="Q48" s="365"/>
      <c r="R48" s="366" t="s">
        <v>195</v>
      </c>
      <c r="S48" s="367"/>
      <c r="T48" s="367"/>
      <c r="U48" s="367"/>
      <c r="V48" s="367" t="s">
        <v>705</v>
      </c>
      <c r="W48" s="367"/>
      <c r="X48" s="367"/>
      <c r="Y48" s="367"/>
      <c r="Z48" s="367"/>
      <c r="AA48" s="367"/>
      <c r="AB48" s="367"/>
      <c r="AC48" s="367"/>
      <c r="AD48" s="367"/>
      <c r="AE48" s="367"/>
      <c r="AF48" s="367"/>
      <c r="AG48" s="367"/>
      <c r="AH48" s="367"/>
      <c r="AI48" s="356">
        <f>AR48+AZ48+BH48+BP48+BX48+CF48</f>
        <v>27622</v>
      </c>
      <c r="AJ48" s="356"/>
      <c r="AK48" s="356"/>
      <c r="AL48" s="356"/>
      <c r="AM48" s="356"/>
      <c r="AN48" s="356"/>
      <c r="AO48" s="356"/>
      <c r="AP48" s="356"/>
      <c r="AQ48" s="356"/>
      <c r="AR48" s="356">
        <f>'291'!BN14</f>
        <v>27622</v>
      </c>
      <c r="AS48" s="356"/>
      <c r="AT48" s="356"/>
      <c r="AU48" s="356"/>
      <c r="AV48" s="356"/>
      <c r="AW48" s="356"/>
      <c r="AX48" s="356"/>
      <c r="AY48" s="356"/>
      <c r="AZ48" s="356"/>
      <c r="BA48" s="356"/>
      <c r="BB48" s="356"/>
      <c r="BC48" s="356"/>
      <c r="BD48" s="356"/>
      <c r="BE48" s="356"/>
      <c r="BF48" s="356"/>
      <c r="BG48" s="356"/>
      <c r="BH48" s="356"/>
      <c r="BI48" s="356"/>
      <c r="BJ48" s="356"/>
      <c r="BK48" s="356"/>
      <c r="BL48" s="356"/>
      <c r="BM48" s="356"/>
      <c r="BN48" s="356"/>
      <c r="BO48" s="356"/>
      <c r="BP48" s="356"/>
      <c r="BQ48" s="356"/>
      <c r="BR48" s="356"/>
      <c r="BS48" s="356"/>
      <c r="BT48" s="356"/>
      <c r="BU48" s="356"/>
      <c r="BV48" s="356"/>
      <c r="BW48" s="356"/>
      <c r="BX48" s="356"/>
      <c r="BY48" s="356"/>
      <c r="BZ48" s="356"/>
      <c r="CA48" s="356"/>
      <c r="CB48" s="356"/>
      <c r="CC48" s="356"/>
      <c r="CD48" s="356"/>
      <c r="CE48" s="356"/>
      <c r="CF48" s="356"/>
      <c r="CG48" s="356"/>
      <c r="CH48" s="356"/>
      <c r="CI48" s="356"/>
      <c r="CJ48" s="356"/>
      <c r="CK48" s="356"/>
      <c r="CL48" s="356"/>
      <c r="CM48" s="357"/>
      <c r="CN48" s="192">
        <f>'291'!BN14</f>
        <v>27622</v>
      </c>
      <c r="CO48" s="192">
        <f>'[1]свод мб'!$CN$48</f>
        <v>61031</v>
      </c>
    </row>
    <row r="49" spans="1:91" s="96" customFormat="1" ht="15.75" customHeight="1">
      <c r="A49" s="363" t="s">
        <v>704</v>
      </c>
      <c r="B49" s="364"/>
      <c r="C49" s="364"/>
      <c r="D49" s="364"/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5"/>
      <c r="R49" s="366" t="s">
        <v>196</v>
      </c>
      <c r="S49" s="367"/>
      <c r="T49" s="367"/>
      <c r="U49" s="367"/>
      <c r="V49" s="367" t="s">
        <v>705</v>
      </c>
      <c r="W49" s="367"/>
      <c r="X49" s="367"/>
      <c r="Y49" s="367"/>
      <c r="Z49" s="367"/>
      <c r="AA49" s="367"/>
      <c r="AB49" s="367"/>
      <c r="AC49" s="367"/>
      <c r="AD49" s="367"/>
      <c r="AE49" s="367"/>
      <c r="AF49" s="367"/>
      <c r="AG49" s="367"/>
      <c r="AH49" s="367"/>
      <c r="AI49" s="356">
        <f>AR49+AZ49+BH49+BP49+BX49+CF49</f>
        <v>0</v>
      </c>
      <c r="AJ49" s="356"/>
      <c r="AK49" s="356"/>
      <c r="AL49" s="356"/>
      <c r="AM49" s="356"/>
      <c r="AN49" s="356"/>
      <c r="AO49" s="356"/>
      <c r="AP49" s="356"/>
      <c r="AQ49" s="356"/>
      <c r="AR49" s="356">
        <f>'291'!BN27</f>
        <v>0</v>
      </c>
      <c r="AS49" s="356"/>
      <c r="AT49" s="356"/>
      <c r="AU49" s="356"/>
      <c r="AV49" s="356"/>
      <c r="AW49" s="356"/>
      <c r="AX49" s="356"/>
      <c r="AY49" s="356"/>
      <c r="AZ49" s="356"/>
      <c r="BA49" s="356"/>
      <c r="BB49" s="356"/>
      <c r="BC49" s="356"/>
      <c r="BD49" s="356"/>
      <c r="BE49" s="356"/>
      <c r="BF49" s="356"/>
      <c r="BG49" s="356"/>
      <c r="BH49" s="356"/>
      <c r="BI49" s="356"/>
      <c r="BJ49" s="356"/>
      <c r="BK49" s="356"/>
      <c r="BL49" s="356"/>
      <c r="BM49" s="356"/>
      <c r="BN49" s="356"/>
      <c r="BO49" s="356"/>
      <c r="BP49" s="356"/>
      <c r="BQ49" s="356"/>
      <c r="BR49" s="356"/>
      <c r="BS49" s="356"/>
      <c r="BT49" s="356"/>
      <c r="BU49" s="356"/>
      <c r="BV49" s="356"/>
      <c r="BW49" s="356"/>
      <c r="BX49" s="356"/>
      <c r="BY49" s="356"/>
      <c r="BZ49" s="356"/>
      <c r="CA49" s="356"/>
      <c r="CB49" s="356"/>
      <c r="CC49" s="356"/>
      <c r="CD49" s="356"/>
      <c r="CE49" s="356"/>
      <c r="CF49" s="356"/>
      <c r="CG49" s="356"/>
      <c r="CH49" s="356"/>
      <c r="CI49" s="356"/>
      <c r="CJ49" s="356"/>
      <c r="CK49" s="356"/>
      <c r="CL49" s="356"/>
      <c r="CM49" s="357"/>
    </row>
    <row r="50" spans="1:91" s="96" customFormat="1" ht="15.75" customHeight="1">
      <c r="A50" s="363" t="s">
        <v>704</v>
      </c>
      <c r="B50" s="364"/>
      <c r="C50" s="364"/>
      <c r="D50" s="364"/>
      <c r="E50" s="364"/>
      <c r="F50" s="364"/>
      <c r="G50" s="364"/>
      <c r="H50" s="364"/>
      <c r="I50" s="364"/>
      <c r="J50" s="364"/>
      <c r="K50" s="364"/>
      <c r="L50" s="364"/>
      <c r="M50" s="364"/>
      <c r="N50" s="364"/>
      <c r="O50" s="364"/>
      <c r="P50" s="364"/>
      <c r="Q50" s="365"/>
      <c r="R50" s="366" t="s">
        <v>202</v>
      </c>
      <c r="S50" s="367"/>
      <c r="T50" s="367"/>
      <c r="U50" s="367"/>
      <c r="V50" s="367" t="s">
        <v>705</v>
      </c>
      <c r="W50" s="367"/>
      <c r="X50" s="367"/>
      <c r="Y50" s="367"/>
      <c r="Z50" s="367"/>
      <c r="AA50" s="367"/>
      <c r="AB50" s="367"/>
      <c r="AC50" s="367"/>
      <c r="AD50" s="367"/>
      <c r="AE50" s="367"/>
      <c r="AF50" s="367"/>
      <c r="AG50" s="367"/>
      <c r="AH50" s="367"/>
      <c r="AI50" s="356">
        <f>AR50+AZ50+BH50+BP50+BX50+CF50</f>
        <v>0</v>
      </c>
      <c r="AJ50" s="356"/>
      <c r="AK50" s="356"/>
      <c r="AL50" s="356"/>
      <c r="AM50" s="356"/>
      <c r="AN50" s="356"/>
      <c r="AO50" s="356"/>
      <c r="AP50" s="356"/>
      <c r="AQ50" s="356"/>
      <c r="AR50" s="356">
        <f>'291'!BN39</f>
        <v>0</v>
      </c>
      <c r="AS50" s="356"/>
      <c r="AT50" s="356"/>
      <c r="AU50" s="356"/>
      <c r="AV50" s="356"/>
      <c r="AW50" s="356"/>
      <c r="AX50" s="356"/>
      <c r="AY50" s="356"/>
      <c r="AZ50" s="356"/>
      <c r="BA50" s="356"/>
      <c r="BB50" s="356"/>
      <c r="BC50" s="356"/>
      <c r="BD50" s="356"/>
      <c r="BE50" s="356"/>
      <c r="BF50" s="356"/>
      <c r="BG50" s="356"/>
      <c r="BH50" s="356"/>
      <c r="BI50" s="356"/>
      <c r="BJ50" s="356"/>
      <c r="BK50" s="356"/>
      <c r="BL50" s="356"/>
      <c r="BM50" s="356"/>
      <c r="BN50" s="356"/>
      <c r="BO50" s="356"/>
      <c r="BP50" s="356"/>
      <c r="BQ50" s="356"/>
      <c r="BR50" s="356"/>
      <c r="BS50" s="356"/>
      <c r="BT50" s="356"/>
      <c r="BU50" s="356"/>
      <c r="BV50" s="356"/>
      <c r="BW50" s="356"/>
      <c r="BX50" s="356"/>
      <c r="BY50" s="356"/>
      <c r="BZ50" s="356"/>
      <c r="CA50" s="356"/>
      <c r="CB50" s="356"/>
      <c r="CC50" s="356"/>
      <c r="CD50" s="356"/>
      <c r="CE50" s="356"/>
      <c r="CF50" s="356"/>
      <c r="CG50" s="356"/>
      <c r="CH50" s="356"/>
      <c r="CI50" s="356"/>
      <c r="CJ50" s="356"/>
      <c r="CK50" s="356"/>
      <c r="CL50" s="356"/>
      <c r="CM50" s="357"/>
    </row>
    <row r="51" spans="1:91" s="22" customFormat="1" ht="16.5" customHeight="1">
      <c r="A51" s="358" t="s">
        <v>255</v>
      </c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60"/>
      <c r="R51" s="361"/>
      <c r="S51" s="362"/>
      <c r="T51" s="362"/>
      <c r="U51" s="362"/>
      <c r="V51" s="362" t="s">
        <v>703</v>
      </c>
      <c r="W51" s="362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2"/>
      <c r="AI51" s="351">
        <f>AI53+AI54+AI62</f>
        <v>8598332.09</v>
      </c>
      <c r="AJ51" s="351"/>
      <c r="AK51" s="351"/>
      <c r="AL51" s="351"/>
      <c r="AM51" s="351"/>
      <c r="AN51" s="351"/>
      <c r="AO51" s="351"/>
      <c r="AP51" s="351"/>
      <c r="AQ51" s="351"/>
      <c r="AR51" s="351">
        <f>AR53+AR54+AR62</f>
        <v>6895256.09</v>
      </c>
      <c r="AS51" s="351"/>
      <c r="AT51" s="351"/>
      <c r="AU51" s="351"/>
      <c r="AV51" s="351"/>
      <c r="AW51" s="351"/>
      <c r="AX51" s="351"/>
      <c r="AY51" s="351"/>
      <c r="AZ51" s="351">
        <f>AZ53+AZ54+AZ62</f>
        <v>0</v>
      </c>
      <c r="BA51" s="351"/>
      <c r="BB51" s="351"/>
      <c r="BC51" s="351"/>
      <c r="BD51" s="351"/>
      <c r="BE51" s="351"/>
      <c r="BF51" s="351"/>
      <c r="BG51" s="351"/>
      <c r="BH51" s="351">
        <f>BH53+BH54+BH62</f>
        <v>0</v>
      </c>
      <c r="BI51" s="351"/>
      <c r="BJ51" s="351"/>
      <c r="BK51" s="351"/>
      <c r="BL51" s="351"/>
      <c r="BM51" s="351"/>
      <c r="BN51" s="351"/>
      <c r="BO51" s="351"/>
      <c r="BP51" s="351">
        <f>BP53+BP54+BP62</f>
        <v>0</v>
      </c>
      <c r="BQ51" s="351"/>
      <c r="BR51" s="351"/>
      <c r="BS51" s="351"/>
      <c r="BT51" s="351"/>
      <c r="BU51" s="351"/>
      <c r="BV51" s="351"/>
      <c r="BW51" s="351"/>
      <c r="BX51" s="351">
        <f>BX53+BX54+BX62</f>
        <v>1703076</v>
      </c>
      <c r="BY51" s="351"/>
      <c r="BZ51" s="351"/>
      <c r="CA51" s="351"/>
      <c r="CB51" s="351"/>
      <c r="CC51" s="351"/>
      <c r="CD51" s="351"/>
      <c r="CE51" s="351"/>
      <c r="CF51" s="351">
        <f>CF53+CF54+CF62</f>
        <v>0</v>
      </c>
      <c r="CG51" s="351"/>
      <c r="CH51" s="351"/>
      <c r="CI51" s="351"/>
      <c r="CJ51" s="351"/>
      <c r="CK51" s="351"/>
      <c r="CL51" s="351"/>
      <c r="CM51" s="352"/>
    </row>
    <row r="52" spans="1:91" s="22" customFormat="1" ht="12.75">
      <c r="A52" s="353" t="s">
        <v>222</v>
      </c>
      <c r="B52" s="354"/>
      <c r="C52" s="354"/>
      <c r="D52" s="354"/>
      <c r="E52" s="354"/>
      <c r="F52" s="354"/>
      <c r="G52" s="354"/>
      <c r="H52" s="354"/>
      <c r="I52" s="354"/>
      <c r="J52" s="354"/>
      <c r="K52" s="354"/>
      <c r="L52" s="354"/>
      <c r="M52" s="354"/>
      <c r="N52" s="354"/>
      <c r="O52" s="354"/>
      <c r="P52" s="354"/>
      <c r="Q52" s="355"/>
      <c r="R52" s="342"/>
      <c r="S52" s="343"/>
      <c r="T52" s="343"/>
      <c r="U52" s="344"/>
      <c r="V52" s="345"/>
      <c r="W52" s="343"/>
      <c r="X52" s="343"/>
      <c r="Y52" s="343"/>
      <c r="Z52" s="343"/>
      <c r="AA52" s="343"/>
      <c r="AB52" s="343"/>
      <c r="AC52" s="343"/>
      <c r="AD52" s="343"/>
      <c r="AE52" s="343"/>
      <c r="AF52" s="343"/>
      <c r="AG52" s="343"/>
      <c r="AH52" s="344"/>
      <c r="AI52" s="320"/>
      <c r="AJ52" s="321"/>
      <c r="AK52" s="321"/>
      <c r="AL52" s="321"/>
      <c r="AM52" s="321"/>
      <c r="AN52" s="321"/>
      <c r="AO52" s="321"/>
      <c r="AP52" s="321"/>
      <c r="AQ52" s="322"/>
      <c r="AR52" s="320"/>
      <c r="AS52" s="321"/>
      <c r="AT52" s="321"/>
      <c r="AU52" s="321"/>
      <c r="AV52" s="321"/>
      <c r="AW52" s="321"/>
      <c r="AX52" s="321"/>
      <c r="AY52" s="322"/>
      <c r="AZ52" s="320"/>
      <c r="BA52" s="321"/>
      <c r="BB52" s="321"/>
      <c r="BC52" s="321"/>
      <c r="BD52" s="321"/>
      <c r="BE52" s="321"/>
      <c r="BF52" s="321"/>
      <c r="BG52" s="322"/>
      <c r="BH52" s="320"/>
      <c r="BI52" s="321"/>
      <c r="BJ52" s="321"/>
      <c r="BK52" s="321"/>
      <c r="BL52" s="321"/>
      <c r="BM52" s="321"/>
      <c r="BN52" s="321"/>
      <c r="BO52" s="322"/>
      <c r="BP52" s="320"/>
      <c r="BQ52" s="321"/>
      <c r="BR52" s="321"/>
      <c r="BS52" s="321"/>
      <c r="BT52" s="321"/>
      <c r="BU52" s="321"/>
      <c r="BV52" s="321"/>
      <c r="BW52" s="322"/>
      <c r="BX52" s="320"/>
      <c r="BY52" s="321"/>
      <c r="BZ52" s="321"/>
      <c r="CA52" s="321"/>
      <c r="CB52" s="321"/>
      <c r="CC52" s="321"/>
      <c r="CD52" s="321"/>
      <c r="CE52" s="322"/>
      <c r="CF52" s="320"/>
      <c r="CG52" s="321"/>
      <c r="CH52" s="321"/>
      <c r="CI52" s="321"/>
      <c r="CJ52" s="321"/>
      <c r="CK52" s="321"/>
      <c r="CL52" s="321"/>
      <c r="CM52" s="350"/>
    </row>
    <row r="53" spans="1:94" s="22" customFormat="1" ht="15" customHeight="1">
      <c r="A53" s="339" t="s">
        <v>256</v>
      </c>
      <c r="B53" s="340"/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1"/>
      <c r="R53" s="342" t="s">
        <v>73</v>
      </c>
      <c r="S53" s="343"/>
      <c r="T53" s="343"/>
      <c r="U53" s="344"/>
      <c r="V53" s="345" t="s">
        <v>257</v>
      </c>
      <c r="W53" s="343"/>
      <c r="X53" s="343"/>
      <c r="Y53" s="343"/>
      <c r="Z53" s="343"/>
      <c r="AA53" s="343"/>
      <c r="AB53" s="343"/>
      <c r="AC53" s="343"/>
      <c r="AD53" s="343"/>
      <c r="AE53" s="343"/>
      <c r="AF53" s="343"/>
      <c r="AG53" s="343"/>
      <c r="AH53" s="344"/>
      <c r="AI53" s="320">
        <f>AR53+AZ53+BH53+BP53+BX53+CF53</f>
        <v>1001250</v>
      </c>
      <c r="AJ53" s="321"/>
      <c r="AK53" s="321"/>
      <c r="AL53" s="321"/>
      <c r="AM53" s="321"/>
      <c r="AN53" s="321"/>
      <c r="AO53" s="321"/>
      <c r="AP53" s="321"/>
      <c r="AQ53" s="322"/>
      <c r="AR53" s="320">
        <f>'310'!BN42</f>
        <v>1001250</v>
      </c>
      <c r="AS53" s="321"/>
      <c r="AT53" s="321"/>
      <c r="AU53" s="321"/>
      <c r="AV53" s="321"/>
      <c r="AW53" s="321"/>
      <c r="AX53" s="321"/>
      <c r="AY53" s="322"/>
      <c r="AZ53" s="320"/>
      <c r="BA53" s="321"/>
      <c r="BB53" s="321"/>
      <c r="BC53" s="321"/>
      <c r="BD53" s="321"/>
      <c r="BE53" s="321"/>
      <c r="BF53" s="321"/>
      <c r="BG53" s="322"/>
      <c r="BH53" s="320"/>
      <c r="BI53" s="321"/>
      <c r="BJ53" s="321"/>
      <c r="BK53" s="321"/>
      <c r="BL53" s="321"/>
      <c r="BM53" s="321"/>
      <c r="BN53" s="321"/>
      <c r="BO53" s="322"/>
      <c r="BP53" s="320"/>
      <c r="BQ53" s="321"/>
      <c r="BR53" s="321"/>
      <c r="BS53" s="321"/>
      <c r="BT53" s="321"/>
      <c r="BU53" s="321"/>
      <c r="BV53" s="321"/>
      <c r="BW53" s="322"/>
      <c r="BX53" s="320"/>
      <c r="BY53" s="321"/>
      <c r="BZ53" s="321"/>
      <c r="CA53" s="321"/>
      <c r="CB53" s="321"/>
      <c r="CC53" s="321"/>
      <c r="CD53" s="321"/>
      <c r="CE53" s="322"/>
      <c r="CF53" s="320"/>
      <c r="CG53" s="321"/>
      <c r="CH53" s="321"/>
      <c r="CI53" s="321"/>
      <c r="CJ53" s="321"/>
      <c r="CK53" s="321"/>
      <c r="CL53" s="321"/>
      <c r="CM53" s="350"/>
      <c r="CN53" s="191">
        <f>'310'!BN42</f>
        <v>1001250</v>
      </c>
      <c r="CO53" s="191">
        <f>'[1]свод мб'!$CN$53</f>
        <v>1011400</v>
      </c>
      <c r="CP53" s="191">
        <f>CO53-CN53</f>
        <v>10150</v>
      </c>
    </row>
    <row r="54" spans="1:91" s="22" customFormat="1" ht="15" customHeight="1">
      <c r="A54" s="339" t="s">
        <v>258</v>
      </c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1"/>
      <c r="R54" s="342" t="s">
        <v>73</v>
      </c>
      <c r="S54" s="343"/>
      <c r="T54" s="343"/>
      <c r="U54" s="344"/>
      <c r="V54" s="345" t="s">
        <v>259</v>
      </c>
      <c r="W54" s="343"/>
      <c r="X54" s="343"/>
      <c r="Y54" s="343"/>
      <c r="Z54" s="343"/>
      <c r="AA54" s="343"/>
      <c r="AB54" s="343"/>
      <c r="AC54" s="343"/>
      <c r="AD54" s="343"/>
      <c r="AE54" s="343"/>
      <c r="AF54" s="343"/>
      <c r="AG54" s="343"/>
      <c r="AH54" s="344"/>
      <c r="AI54" s="320">
        <f>AI55+AI56+AI57+AI58+AI59+AI60+AI61</f>
        <v>7597082.09</v>
      </c>
      <c r="AJ54" s="321"/>
      <c r="AK54" s="321"/>
      <c r="AL54" s="321"/>
      <c r="AM54" s="321"/>
      <c r="AN54" s="321"/>
      <c r="AO54" s="321"/>
      <c r="AP54" s="321"/>
      <c r="AQ54" s="322"/>
      <c r="AR54" s="320">
        <f>AR55+AR56+AR57+AR58+AR59+AR60+AR61</f>
        <v>5894006.09</v>
      </c>
      <c r="AS54" s="321"/>
      <c r="AT54" s="321"/>
      <c r="AU54" s="321"/>
      <c r="AV54" s="321"/>
      <c r="AW54" s="321"/>
      <c r="AX54" s="321"/>
      <c r="AY54" s="322"/>
      <c r="AZ54" s="320">
        <f>AZ55+AZ56+AZ57+AZ58+AZ59+AZ60+AZ61</f>
        <v>0</v>
      </c>
      <c r="BA54" s="321"/>
      <c r="BB54" s="321"/>
      <c r="BC54" s="321"/>
      <c r="BD54" s="321"/>
      <c r="BE54" s="321"/>
      <c r="BF54" s="321"/>
      <c r="BG54" s="322"/>
      <c r="BH54" s="320">
        <f>BH55+BH56+BH57+BH58+BH59+BH60+BH61</f>
        <v>0</v>
      </c>
      <c r="BI54" s="321"/>
      <c r="BJ54" s="321"/>
      <c r="BK54" s="321"/>
      <c r="BL54" s="321"/>
      <c r="BM54" s="321"/>
      <c r="BN54" s="321"/>
      <c r="BO54" s="322"/>
      <c r="BP54" s="320">
        <f>BP55+BP56+BP57+BP58+BP59+BP60+BP61</f>
        <v>0</v>
      </c>
      <c r="BQ54" s="321"/>
      <c r="BR54" s="321"/>
      <c r="BS54" s="321"/>
      <c r="BT54" s="321"/>
      <c r="BU54" s="321"/>
      <c r="BV54" s="321"/>
      <c r="BW54" s="322"/>
      <c r="BX54" s="320">
        <f>BX55+BX56+BX57+BX58+BX59+BX60+BX61</f>
        <v>1703076</v>
      </c>
      <c r="BY54" s="321"/>
      <c r="BZ54" s="321"/>
      <c r="CA54" s="321"/>
      <c r="CB54" s="321"/>
      <c r="CC54" s="321"/>
      <c r="CD54" s="321"/>
      <c r="CE54" s="322"/>
      <c r="CF54" s="320">
        <f>CF55+CF56+CF57+CF58+CF59+CF60+CF61</f>
        <v>0</v>
      </c>
      <c r="CG54" s="321"/>
      <c r="CH54" s="321"/>
      <c r="CI54" s="321"/>
      <c r="CJ54" s="321"/>
      <c r="CK54" s="321"/>
      <c r="CL54" s="321"/>
      <c r="CM54" s="322"/>
    </row>
    <row r="55" spans="1:93" s="22" customFormat="1" ht="24.75" customHeight="1">
      <c r="A55" s="339" t="s">
        <v>706</v>
      </c>
      <c r="B55" s="340"/>
      <c r="C55" s="340"/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1"/>
      <c r="R55" s="342" t="s">
        <v>73</v>
      </c>
      <c r="S55" s="343"/>
      <c r="T55" s="343"/>
      <c r="U55" s="344"/>
      <c r="V55" s="345" t="s">
        <v>707</v>
      </c>
      <c r="W55" s="343"/>
      <c r="X55" s="343"/>
      <c r="Y55" s="343"/>
      <c r="Z55" s="343"/>
      <c r="AA55" s="343"/>
      <c r="AB55" s="343"/>
      <c r="AC55" s="343"/>
      <c r="AD55" s="343"/>
      <c r="AE55" s="343"/>
      <c r="AF55" s="343"/>
      <c r="AG55" s="343"/>
      <c r="AH55" s="344"/>
      <c r="AI55" s="320">
        <f aca="true" t="shared" si="1" ref="AI55:AI61">SUM(AR55:CM55)</f>
        <v>21996</v>
      </c>
      <c r="AJ55" s="321"/>
      <c r="AK55" s="321"/>
      <c r="AL55" s="321"/>
      <c r="AM55" s="321"/>
      <c r="AN55" s="321"/>
      <c r="AO55" s="321"/>
      <c r="AP55" s="321"/>
      <c r="AQ55" s="322"/>
      <c r="AR55" s="320">
        <f>'341'!BN40</f>
        <v>21996</v>
      </c>
      <c r="AS55" s="321"/>
      <c r="AT55" s="321"/>
      <c r="AU55" s="321"/>
      <c r="AV55" s="321"/>
      <c r="AW55" s="321"/>
      <c r="AX55" s="321"/>
      <c r="AY55" s="322"/>
      <c r="AZ55" s="320"/>
      <c r="BA55" s="321"/>
      <c r="BB55" s="321"/>
      <c r="BC55" s="321"/>
      <c r="BD55" s="321"/>
      <c r="BE55" s="321"/>
      <c r="BF55" s="321"/>
      <c r="BG55" s="322"/>
      <c r="BH55" s="320"/>
      <c r="BI55" s="321"/>
      <c r="BJ55" s="321"/>
      <c r="BK55" s="321"/>
      <c r="BL55" s="321"/>
      <c r="BM55" s="321"/>
      <c r="BN55" s="321"/>
      <c r="BO55" s="322"/>
      <c r="BP55" s="320"/>
      <c r="BQ55" s="321"/>
      <c r="BR55" s="321"/>
      <c r="BS55" s="321"/>
      <c r="BT55" s="321"/>
      <c r="BU55" s="321"/>
      <c r="BV55" s="321"/>
      <c r="BW55" s="322"/>
      <c r="BX55" s="320"/>
      <c r="BY55" s="321"/>
      <c r="BZ55" s="321"/>
      <c r="CA55" s="321"/>
      <c r="CB55" s="321"/>
      <c r="CC55" s="321"/>
      <c r="CD55" s="321"/>
      <c r="CE55" s="322"/>
      <c r="CF55" s="320"/>
      <c r="CG55" s="321"/>
      <c r="CH55" s="321"/>
      <c r="CI55" s="321"/>
      <c r="CJ55" s="321"/>
      <c r="CK55" s="321"/>
      <c r="CL55" s="321"/>
      <c r="CM55" s="350"/>
      <c r="CN55" s="191">
        <f>'341'!BN40</f>
        <v>21996</v>
      </c>
      <c r="CO55" s="191">
        <f>'[1]свод мб'!$CN$55</f>
        <v>4020</v>
      </c>
    </row>
    <row r="56" spans="1:93" s="22" customFormat="1" ht="15.75" customHeight="1">
      <c r="A56" s="339" t="s">
        <v>708</v>
      </c>
      <c r="B56" s="340"/>
      <c r="C56" s="340"/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1"/>
      <c r="R56" s="342" t="s">
        <v>73</v>
      </c>
      <c r="S56" s="343"/>
      <c r="T56" s="343"/>
      <c r="U56" s="344"/>
      <c r="V56" s="345" t="s">
        <v>709</v>
      </c>
      <c r="W56" s="343"/>
      <c r="X56" s="343"/>
      <c r="Y56" s="343"/>
      <c r="Z56" s="343"/>
      <c r="AA56" s="343"/>
      <c r="AB56" s="343"/>
      <c r="AC56" s="343"/>
      <c r="AD56" s="343"/>
      <c r="AE56" s="343"/>
      <c r="AF56" s="343"/>
      <c r="AG56" s="343"/>
      <c r="AH56" s="344"/>
      <c r="AI56" s="320">
        <f t="shared" si="1"/>
        <v>3802391.49</v>
      </c>
      <c r="AJ56" s="321"/>
      <c r="AK56" s="321"/>
      <c r="AL56" s="321"/>
      <c r="AM56" s="321"/>
      <c r="AN56" s="321"/>
      <c r="AO56" s="321"/>
      <c r="AP56" s="321"/>
      <c r="AQ56" s="322"/>
      <c r="AR56" s="320">
        <f>'342'!BN14+'342'!BN35</f>
        <v>2115743.49</v>
      </c>
      <c r="AS56" s="321"/>
      <c r="AT56" s="321"/>
      <c r="AU56" s="321"/>
      <c r="AV56" s="321"/>
      <c r="AW56" s="321"/>
      <c r="AX56" s="321"/>
      <c r="AY56" s="322"/>
      <c r="AZ56" s="320"/>
      <c r="BA56" s="321"/>
      <c r="BB56" s="321"/>
      <c r="BC56" s="321"/>
      <c r="BD56" s="321"/>
      <c r="BE56" s="321"/>
      <c r="BF56" s="321"/>
      <c r="BG56" s="322"/>
      <c r="BH56" s="320"/>
      <c r="BI56" s="321"/>
      <c r="BJ56" s="321"/>
      <c r="BK56" s="321"/>
      <c r="BL56" s="321"/>
      <c r="BM56" s="321"/>
      <c r="BN56" s="321"/>
      <c r="BO56" s="322"/>
      <c r="BP56" s="320"/>
      <c r="BQ56" s="321"/>
      <c r="BR56" s="321"/>
      <c r="BS56" s="321"/>
      <c r="BT56" s="321"/>
      <c r="BU56" s="321"/>
      <c r="BV56" s="321"/>
      <c r="BW56" s="322"/>
      <c r="BX56" s="320">
        <f>'342'!BN24+'342'!BN43</f>
        <v>1686648</v>
      </c>
      <c r="BY56" s="321"/>
      <c r="BZ56" s="321"/>
      <c r="CA56" s="321"/>
      <c r="CB56" s="321"/>
      <c r="CC56" s="321"/>
      <c r="CD56" s="321"/>
      <c r="CE56" s="322"/>
      <c r="CF56" s="320"/>
      <c r="CG56" s="321"/>
      <c r="CH56" s="321"/>
      <c r="CI56" s="321"/>
      <c r="CJ56" s="321"/>
      <c r="CK56" s="321"/>
      <c r="CL56" s="321"/>
      <c r="CM56" s="350"/>
      <c r="CN56" s="191">
        <f>'342'!BN14+'342'!BN35</f>
        <v>2115743.49</v>
      </c>
      <c r="CO56" s="191">
        <f>'[1]свод мб'!$CN$56</f>
        <v>895339.5</v>
      </c>
    </row>
    <row r="57" spans="1:92" s="22" customFormat="1" ht="24.75" customHeight="1">
      <c r="A57" s="339" t="s">
        <v>715</v>
      </c>
      <c r="B57" s="340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1"/>
      <c r="R57" s="342" t="s">
        <v>73</v>
      </c>
      <c r="S57" s="343"/>
      <c r="T57" s="343"/>
      <c r="U57" s="344"/>
      <c r="V57" s="345" t="s">
        <v>710</v>
      </c>
      <c r="W57" s="343"/>
      <c r="X57" s="343"/>
      <c r="Y57" s="343"/>
      <c r="Z57" s="343"/>
      <c r="AA57" s="343"/>
      <c r="AB57" s="343"/>
      <c r="AC57" s="343"/>
      <c r="AD57" s="343"/>
      <c r="AE57" s="343"/>
      <c r="AF57" s="343"/>
      <c r="AG57" s="343"/>
      <c r="AH57" s="344"/>
      <c r="AI57" s="320">
        <f t="shared" si="1"/>
        <v>0</v>
      </c>
      <c r="AJ57" s="321"/>
      <c r="AK57" s="321"/>
      <c r="AL57" s="321"/>
      <c r="AM57" s="321"/>
      <c r="AN57" s="321"/>
      <c r="AO57" s="321"/>
      <c r="AP57" s="321"/>
      <c r="AQ57" s="322"/>
      <c r="AR57" s="320">
        <f>'343'!BN13</f>
        <v>0</v>
      </c>
      <c r="AS57" s="321"/>
      <c r="AT57" s="321"/>
      <c r="AU57" s="321"/>
      <c r="AV57" s="321"/>
      <c r="AW57" s="321"/>
      <c r="AX57" s="321"/>
      <c r="AY57" s="322"/>
      <c r="AZ57" s="320"/>
      <c r="BA57" s="321"/>
      <c r="BB57" s="321"/>
      <c r="BC57" s="321"/>
      <c r="BD57" s="321"/>
      <c r="BE57" s="321"/>
      <c r="BF57" s="321"/>
      <c r="BG57" s="322"/>
      <c r="BH57" s="320"/>
      <c r="BI57" s="321"/>
      <c r="BJ57" s="321"/>
      <c r="BK57" s="321"/>
      <c r="BL57" s="321"/>
      <c r="BM57" s="321"/>
      <c r="BN57" s="321"/>
      <c r="BO57" s="322"/>
      <c r="BP57" s="320"/>
      <c r="BQ57" s="321"/>
      <c r="BR57" s="321"/>
      <c r="BS57" s="321"/>
      <c r="BT57" s="321"/>
      <c r="BU57" s="321"/>
      <c r="BV57" s="321"/>
      <c r="BW57" s="322"/>
      <c r="BX57" s="320"/>
      <c r="BY57" s="321"/>
      <c r="BZ57" s="321"/>
      <c r="CA57" s="321"/>
      <c r="CB57" s="321"/>
      <c r="CC57" s="321"/>
      <c r="CD57" s="321"/>
      <c r="CE57" s="322"/>
      <c r="CF57" s="320"/>
      <c r="CG57" s="321"/>
      <c r="CH57" s="321"/>
      <c r="CI57" s="321"/>
      <c r="CJ57" s="321"/>
      <c r="CK57" s="321"/>
      <c r="CL57" s="321"/>
      <c r="CM57" s="350"/>
      <c r="CN57" s="191">
        <f>'343'!BN13</f>
        <v>0</v>
      </c>
    </row>
    <row r="58" spans="1:93" s="22" customFormat="1" ht="15.75" customHeight="1">
      <c r="A58" s="339" t="s">
        <v>716</v>
      </c>
      <c r="B58" s="340"/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1"/>
      <c r="R58" s="342" t="s">
        <v>73</v>
      </c>
      <c r="S58" s="343"/>
      <c r="T58" s="343"/>
      <c r="U58" s="344"/>
      <c r="V58" s="345" t="s">
        <v>711</v>
      </c>
      <c r="W58" s="343"/>
      <c r="X58" s="343"/>
      <c r="Y58" s="343"/>
      <c r="Z58" s="343"/>
      <c r="AA58" s="343"/>
      <c r="AB58" s="343"/>
      <c r="AC58" s="343"/>
      <c r="AD58" s="343"/>
      <c r="AE58" s="343"/>
      <c r="AF58" s="343"/>
      <c r="AG58" s="343"/>
      <c r="AH58" s="344"/>
      <c r="AI58" s="320">
        <f t="shared" si="1"/>
        <v>821400</v>
      </c>
      <c r="AJ58" s="321"/>
      <c r="AK58" s="321"/>
      <c r="AL58" s="321"/>
      <c r="AM58" s="321"/>
      <c r="AN58" s="321"/>
      <c r="AO58" s="321"/>
      <c r="AP58" s="321"/>
      <c r="AQ58" s="322"/>
      <c r="AR58" s="320">
        <f>'344'!BN31</f>
        <v>821400</v>
      </c>
      <c r="AS58" s="321"/>
      <c r="AT58" s="321"/>
      <c r="AU58" s="321"/>
      <c r="AV58" s="321"/>
      <c r="AW58" s="321"/>
      <c r="AX58" s="321"/>
      <c r="AY58" s="322"/>
      <c r="AZ58" s="320"/>
      <c r="BA58" s="321"/>
      <c r="BB58" s="321"/>
      <c r="BC58" s="321"/>
      <c r="BD58" s="321"/>
      <c r="BE58" s="321"/>
      <c r="BF58" s="321"/>
      <c r="BG58" s="322"/>
      <c r="BH58" s="320"/>
      <c r="BI58" s="321"/>
      <c r="BJ58" s="321"/>
      <c r="BK58" s="321"/>
      <c r="BL58" s="321"/>
      <c r="BM58" s="321"/>
      <c r="BN58" s="321"/>
      <c r="BO58" s="322"/>
      <c r="BP58" s="320"/>
      <c r="BQ58" s="321"/>
      <c r="BR58" s="321"/>
      <c r="BS58" s="321"/>
      <c r="BT58" s="321"/>
      <c r="BU58" s="321"/>
      <c r="BV58" s="321"/>
      <c r="BW58" s="322"/>
      <c r="BX58" s="320"/>
      <c r="BY58" s="321"/>
      <c r="BZ58" s="321"/>
      <c r="CA58" s="321"/>
      <c r="CB58" s="321"/>
      <c r="CC58" s="321"/>
      <c r="CD58" s="321"/>
      <c r="CE58" s="322"/>
      <c r="CF58" s="320"/>
      <c r="CG58" s="321"/>
      <c r="CH58" s="321"/>
      <c r="CI58" s="321"/>
      <c r="CJ58" s="321"/>
      <c r="CK58" s="321"/>
      <c r="CL58" s="321"/>
      <c r="CM58" s="350"/>
      <c r="CN58" s="191">
        <f>'344'!BN31</f>
        <v>821400</v>
      </c>
      <c r="CO58" s="191">
        <f>'[1]свод мб'!$CN$58</f>
        <v>821400</v>
      </c>
    </row>
    <row r="59" spans="1:93" s="22" customFormat="1" ht="15.75" customHeight="1">
      <c r="A59" s="339" t="s">
        <v>717</v>
      </c>
      <c r="B59" s="340"/>
      <c r="C59" s="340"/>
      <c r="D59" s="340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1"/>
      <c r="R59" s="342" t="s">
        <v>73</v>
      </c>
      <c r="S59" s="343"/>
      <c r="T59" s="343"/>
      <c r="U59" s="344"/>
      <c r="V59" s="345" t="s">
        <v>712</v>
      </c>
      <c r="W59" s="343"/>
      <c r="X59" s="343"/>
      <c r="Y59" s="343"/>
      <c r="Z59" s="343"/>
      <c r="AA59" s="343"/>
      <c r="AB59" s="343"/>
      <c r="AC59" s="343"/>
      <c r="AD59" s="343"/>
      <c r="AE59" s="343"/>
      <c r="AF59" s="343"/>
      <c r="AG59" s="343"/>
      <c r="AH59" s="344"/>
      <c r="AI59" s="320">
        <f t="shared" si="1"/>
        <v>478580</v>
      </c>
      <c r="AJ59" s="321"/>
      <c r="AK59" s="321"/>
      <c r="AL59" s="321"/>
      <c r="AM59" s="321"/>
      <c r="AN59" s="321"/>
      <c r="AO59" s="321"/>
      <c r="AP59" s="321"/>
      <c r="AQ59" s="322"/>
      <c r="AR59" s="320">
        <f>'345'!BN21</f>
        <v>478580</v>
      </c>
      <c r="AS59" s="321"/>
      <c r="AT59" s="321"/>
      <c r="AU59" s="321"/>
      <c r="AV59" s="321"/>
      <c r="AW59" s="321"/>
      <c r="AX59" s="321"/>
      <c r="AY59" s="322"/>
      <c r="AZ59" s="320"/>
      <c r="BA59" s="321"/>
      <c r="BB59" s="321"/>
      <c r="BC59" s="321"/>
      <c r="BD59" s="321"/>
      <c r="BE59" s="321"/>
      <c r="BF59" s="321"/>
      <c r="BG59" s="322"/>
      <c r="BH59" s="320"/>
      <c r="BI59" s="321"/>
      <c r="BJ59" s="321"/>
      <c r="BK59" s="321"/>
      <c r="BL59" s="321"/>
      <c r="BM59" s="321"/>
      <c r="BN59" s="321"/>
      <c r="BO59" s="322"/>
      <c r="BP59" s="320"/>
      <c r="BQ59" s="321"/>
      <c r="BR59" s="321"/>
      <c r="BS59" s="321"/>
      <c r="BT59" s="321"/>
      <c r="BU59" s="321"/>
      <c r="BV59" s="321"/>
      <c r="BW59" s="322"/>
      <c r="BX59" s="320"/>
      <c r="BY59" s="321"/>
      <c r="BZ59" s="321"/>
      <c r="CA59" s="321"/>
      <c r="CB59" s="321"/>
      <c r="CC59" s="321"/>
      <c r="CD59" s="321"/>
      <c r="CE59" s="322"/>
      <c r="CF59" s="320"/>
      <c r="CG59" s="321"/>
      <c r="CH59" s="321"/>
      <c r="CI59" s="321"/>
      <c r="CJ59" s="321"/>
      <c r="CK59" s="321"/>
      <c r="CL59" s="321"/>
      <c r="CM59" s="350"/>
      <c r="CN59" s="191">
        <f>'345'!BN21</f>
        <v>478580</v>
      </c>
      <c r="CO59" s="191">
        <f>'[1]свод мб'!$CN$59</f>
        <v>292360</v>
      </c>
    </row>
    <row r="60" spans="1:93" s="22" customFormat="1" ht="24.75" customHeight="1">
      <c r="A60" s="339" t="s">
        <v>718</v>
      </c>
      <c r="B60" s="340"/>
      <c r="C60" s="340"/>
      <c r="D60" s="340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1"/>
      <c r="R60" s="342" t="s">
        <v>73</v>
      </c>
      <c r="S60" s="343"/>
      <c r="T60" s="343"/>
      <c r="U60" s="344"/>
      <c r="V60" s="345" t="s">
        <v>713</v>
      </c>
      <c r="W60" s="343"/>
      <c r="X60" s="343"/>
      <c r="Y60" s="343"/>
      <c r="Z60" s="343"/>
      <c r="AA60" s="343"/>
      <c r="AB60" s="343"/>
      <c r="AC60" s="343"/>
      <c r="AD60" s="343"/>
      <c r="AE60" s="343"/>
      <c r="AF60" s="343"/>
      <c r="AG60" s="343"/>
      <c r="AH60" s="344"/>
      <c r="AI60" s="320">
        <f t="shared" si="1"/>
        <v>2449969.6</v>
      </c>
      <c r="AJ60" s="321"/>
      <c r="AK60" s="321"/>
      <c r="AL60" s="321"/>
      <c r="AM60" s="321"/>
      <c r="AN60" s="321"/>
      <c r="AO60" s="321"/>
      <c r="AP60" s="321"/>
      <c r="AQ60" s="322"/>
      <c r="AR60" s="320">
        <f>'346'!BN120+'346'!BN132</f>
        <v>2433541.6</v>
      </c>
      <c r="AS60" s="321"/>
      <c r="AT60" s="321"/>
      <c r="AU60" s="321"/>
      <c r="AV60" s="321"/>
      <c r="AW60" s="321"/>
      <c r="AX60" s="321"/>
      <c r="AY60" s="322"/>
      <c r="AZ60" s="320"/>
      <c r="BA60" s="321"/>
      <c r="BB60" s="321"/>
      <c r="BC60" s="321"/>
      <c r="BD60" s="321"/>
      <c r="BE60" s="321"/>
      <c r="BF60" s="321"/>
      <c r="BG60" s="322"/>
      <c r="BH60" s="320"/>
      <c r="BI60" s="321"/>
      <c r="BJ60" s="321"/>
      <c r="BK60" s="321"/>
      <c r="BL60" s="321"/>
      <c r="BM60" s="321"/>
      <c r="BN60" s="321"/>
      <c r="BO60" s="322"/>
      <c r="BP60" s="320"/>
      <c r="BQ60" s="321"/>
      <c r="BR60" s="321"/>
      <c r="BS60" s="321"/>
      <c r="BT60" s="321"/>
      <c r="BU60" s="321"/>
      <c r="BV60" s="321"/>
      <c r="BW60" s="322"/>
      <c r="BX60" s="320">
        <f>'346'!BN142</f>
        <v>16428</v>
      </c>
      <c r="BY60" s="321"/>
      <c r="BZ60" s="321"/>
      <c r="CA60" s="321"/>
      <c r="CB60" s="321"/>
      <c r="CC60" s="321"/>
      <c r="CD60" s="321"/>
      <c r="CE60" s="322"/>
      <c r="CF60" s="320"/>
      <c r="CG60" s="321"/>
      <c r="CH60" s="321"/>
      <c r="CI60" s="321"/>
      <c r="CJ60" s="321"/>
      <c r="CK60" s="321"/>
      <c r="CL60" s="321"/>
      <c r="CM60" s="350"/>
      <c r="CN60" s="191">
        <f>'346'!BN120+'346'!BN132</f>
        <v>2433541.6</v>
      </c>
      <c r="CO60" s="191">
        <f>'[1]свод мб'!$CN$60</f>
        <v>945521</v>
      </c>
    </row>
    <row r="61" spans="1:93" s="22" customFormat="1" ht="24.75" customHeight="1">
      <c r="A61" s="339" t="s">
        <v>726</v>
      </c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1"/>
      <c r="R61" s="342" t="s">
        <v>73</v>
      </c>
      <c r="S61" s="343"/>
      <c r="T61" s="343"/>
      <c r="U61" s="344"/>
      <c r="V61" s="345" t="s">
        <v>714</v>
      </c>
      <c r="W61" s="343"/>
      <c r="X61" s="343"/>
      <c r="Y61" s="343"/>
      <c r="Z61" s="343"/>
      <c r="AA61" s="343"/>
      <c r="AB61" s="343"/>
      <c r="AC61" s="343"/>
      <c r="AD61" s="343"/>
      <c r="AE61" s="343"/>
      <c r="AF61" s="343"/>
      <c r="AG61" s="343"/>
      <c r="AH61" s="344"/>
      <c r="AI61" s="320">
        <f t="shared" si="1"/>
        <v>22745</v>
      </c>
      <c r="AJ61" s="321"/>
      <c r="AK61" s="321"/>
      <c r="AL61" s="321"/>
      <c r="AM61" s="321"/>
      <c r="AN61" s="321"/>
      <c r="AO61" s="321"/>
      <c r="AP61" s="321"/>
      <c r="AQ61" s="322"/>
      <c r="AR61" s="320">
        <f>'349'!BN17</f>
        <v>22745</v>
      </c>
      <c r="AS61" s="321"/>
      <c r="AT61" s="321"/>
      <c r="AU61" s="321"/>
      <c r="AV61" s="321"/>
      <c r="AW61" s="321"/>
      <c r="AX61" s="321"/>
      <c r="AY61" s="322"/>
      <c r="AZ61" s="320"/>
      <c r="BA61" s="321"/>
      <c r="BB61" s="321"/>
      <c r="BC61" s="321"/>
      <c r="BD61" s="321"/>
      <c r="BE61" s="321"/>
      <c r="BF61" s="321"/>
      <c r="BG61" s="322"/>
      <c r="BH61" s="320"/>
      <c r="BI61" s="321"/>
      <c r="BJ61" s="321"/>
      <c r="BK61" s="321"/>
      <c r="BL61" s="321"/>
      <c r="BM61" s="321"/>
      <c r="BN61" s="321"/>
      <c r="BO61" s="322"/>
      <c r="BP61" s="320"/>
      <c r="BQ61" s="321"/>
      <c r="BR61" s="321"/>
      <c r="BS61" s="321"/>
      <c r="BT61" s="321"/>
      <c r="BU61" s="321"/>
      <c r="BV61" s="321"/>
      <c r="BW61" s="322"/>
      <c r="BX61" s="320"/>
      <c r="BY61" s="321"/>
      <c r="BZ61" s="321"/>
      <c r="CA61" s="321"/>
      <c r="CB61" s="321"/>
      <c r="CC61" s="321"/>
      <c r="CD61" s="321"/>
      <c r="CE61" s="322"/>
      <c r="CF61" s="320"/>
      <c r="CG61" s="321"/>
      <c r="CH61" s="321"/>
      <c r="CI61" s="321"/>
      <c r="CJ61" s="321"/>
      <c r="CK61" s="321"/>
      <c r="CL61" s="321"/>
      <c r="CM61" s="350"/>
      <c r="CN61" s="191">
        <f>'349'!BN17</f>
        <v>22745</v>
      </c>
      <c r="CO61" s="191">
        <f>'[1]свод мб'!$CN$61</f>
        <v>23240</v>
      </c>
    </row>
    <row r="62" spans="1:91" s="22" customFormat="1" ht="15.75" customHeight="1">
      <c r="A62" s="339" t="s">
        <v>730</v>
      </c>
      <c r="B62" s="340"/>
      <c r="C62" s="340"/>
      <c r="D62" s="340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1"/>
      <c r="R62" s="342" t="s">
        <v>73</v>
      </c>
      <c r="S62" s="343"/>
      <c r="T62" s="343"/>
      <c r="U62" s="344"/>
      <c r="V62" s="345" t="s">
        <v>727</v>
      </c>
      <c r="W62" s="343"/>
      <c r="X62" s="343"/>
      <c r="Y62" s="343"/>
      <c r="Z62" s="343"/>
      <c r="AA62" s="343"/>
      <c r="AB62" s="343"/>
      <c r="AC62" s="343"/>
      <c r="AD62" s="343"/>
      <c r="AE62" s="343"/>
      <c r="AF62" s="343"/>
      <c r="AG62" s="343"/>
      <c r="AH62" s="344"/>
      <c r="AI62" s="320">
        <f>AI63+AI64</f>
        <v>0</v>
      </c>
      <c r="AJ62" s="321"/>
      <c r="AK62" s="321"/>
      <c r="AL62" s="321"/>
      <c r="AM62" s="321"/>
      <c r="AN62" s="321"/>
      <c r="AO62" s="321"/>
      <c r="AP62" s="321"/>
      <c r="AQ62" s="322"/>
      <c r="AR62" s="320">
        <f>AR63+AR64</f>
        <v>0</v>
      </c>
      <c r="AS62" s="321"/>
      <c r="AT62" s="321"/>
      <c r="AU62" s="321"/>
      <c r="AV62" s="321"/>
      <c r="AW62" s="321"/>
      <c r="AX62" s="321"/>
      <c r="AY62" s="322"/>
      <c r="AZ62" s="320"/>
      <c r="BA62" s="321"/>
      <c r="BB62" s="321"/>
      <c r="BC62" s="321"/>
      <c r="BD62" s="321"/>
      <c r="BE62" s="321"/>
      <c r="BF62" s="321"/>
      <c r="BG62" s="322"/>
      <c r="BH62" s="320"/>
      <c r="BI62" s="321"/>
      <c r="BJ62" s="321"/>
      <c r="BK62" s="321"/>
      <c r="BL62" s="321"/>
      <c r="BM62" s="321"/>
      <c r="BN62" s="321"/>
      <c r="BO62" s="322"/>
      <c r="BP62" s="320"/>
      <c r="BQ62" s="321"/>
      <c r="BR62" s="321"/>
      <c r="BS62" s="321"/>
      <c r="BT62" s="321"/>
      <c r="BU62" s="321"/>
      <c r="BV62" s="321"/>
      <c r="BW62" s="322"/>
      <c r="BX62" s="320"/>
      <c r="BY62" s="321"/>
      <c r="BZ62" s="321"/>
      <c r="CA62" s="321"/>
      <c r="CB62" s="321"/>
      <c r="CC62" s="321"/>
      <c r="CD62" s="321"/>
      <c r="CE62" s="322"/>
      <c r="CF62" s="337"/>
      <c r="CG62" s="338"/>
      <c r="CH62" s="338"/>
      <c r="CI62" s="338"/>
      <c r="CJ62" s="338"/>
      <c r="CK62" s="170"/>
      <c r="CL62" s="170"/>
      <c r="CM62" s="171"/>
    </row>
    <row r="63" spans="1:91" s="22" customFormat="1" ht="48.75" customHeight="1">
      <c r="A63" s="339" t="s">
        <v>731</v>
      </c>
      <c r="B63" s="340"/>
      <c r="C63" s="340"/>
      <c r="D63" s="340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1"/>
      <c r="R63" s="342" t="s">
        <v>73</v>
      </c>
      <c r="S63" s="343"/>
      <c r="T63" s="343"/>
      <c r="U63" s="344"/>
      <c r="V63" s="345" t="s">
        <v>728</v>
      </c>
      <c r="W63" s="343"/>
      <c r="X63" s="343"/>
      <c r="Y63" s="343"/>
      <c r="Z63" s="343"/>
      <c r="AA63" s="343"/>
      <c r="AB63" s="343"/>
      <c r="AC63" s="343"/>
      <c r="AD63" s="343"/>
      <c r="AE63" s="343"/>
      <c r="AF63" s="343"/>
      <c r="AG63" s="343"/>
      <c r="AH63" s="344"/>
      <c r="AI63" s="320">
        <f>SUM(AR63:CJ63)</f>
        <v>0</v>
      </c>
      <c r="AJ63" s="321"/>
      <c r="AK63" s="321"/>
      <c r="AL63" s="321"/>
      <c r="AM63" s="321"/>
      <c r="AN63" s="321"/>
      <c r="AO63" s="321"/>
      <c r="AP63" s="321"/>
      <c r="AQ63" s="322"/>
      <c r="AR63" s="320">
        <f>'352'!BN12</f>
        <v>0</v>
      </c>
      <c r="AS63" s="321"/>
      <c r="AT63" s="321"/>
      <c r="AU63" s="321"/>
      <c r="AV63" s="321"/>
      <c r="AW63" s="321"/>
      <c r="AX63" s="321"/>
      <c r="AY63" s="322"/>
      <c r="AZ63" s="320"/>
      <c r="BA63" s="321"/>
      <c r="BB63" s="321"/>
      <c r="BC63" s="321"/>
      <c r="BD63" s="321"/>
      <c r="BE63" s="321"/>
      <c r="BF63" s="321"/>
      <c r="BG63" s="322"/>
      <c r="BH63" s="320"/>
      <c r="BI63" s="321"/>
      <c r="BJ63" s="321"/>
      <c r="BK63" s="321"/>
      <c r="BL63" s="321"/>
      <c r="BM63" s="321"/>
      <c r="BN63" s="321"/>
      <c r="BO63" s="322"/>
      <c r="BP63" s="320"/>
      <c r="BQ63" s="321"/>
      <c r="BR63" s="321"/>
      <c r="BS63" s="321"/>
      <c r="BT63" s="321"/>
      <c r="BU63" s="321"/>
      <c r="BV63" s="321"/>
      <c r="BW63" s="322"/>
      <c r="BX63" s="320"/>
      <c r="BY63" s="321"/>
      <c r="BZ63" s="321"/>
      <c r="CA63" s="321"/>
      <c r="CB63" s="321"/>
      <c r="CC63" s="321"/>
      <c r="CD63" s="321"/>
      <c r="CE63" s="322"/>
      <c r="CF63" s="337"/>
      <c r="CG63" s="338"/>
      <c r="CH63" s="338"/>
      <c r="CI63" s="338"/>
      <c r="CJ63" s="338"/>
      <c r="CK63" s="170"/>
      <c r="CL63" s="170"/>
      <c r="CM63" s="171"/>
    </row>
    <row r="64" spans="1:92" s="22" customFormat="1" ht="39" customHeight="1">
      <c r="A64" s="339" t="s">
        <v>732</v>
      </c>
      <c r="B64" s="340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1"/>
      <c r="R64" s="342" t="s">
        <v>73</v>
      </c>
      <c r="S64" s="343"/>
      <c r="T64" s="343"/>
      <c r="U64" s="344"/>
      <c r="V64" s="345" t="s">
        <v>729</v>
      </c>
      <c r="W64" s="343"/>
      <c r="X64" s="343"/>
      <c r="Y64" s="343"/>
      <c r="Z64" s="343"/>
      <c r="AA64" s="343"/>
      <c r="AB64" s="343"/>
      <c r="AC64" s="343"/>
      <c r="AD64" s="343"/>
      <c r="AE64" s="343"/>
      <c r="AF64" s="343"/>
      <c r="AG64" s="343"/>
      <c r="AH64" s="344"/>
      <c r="AI64" s="320">
        <f>SUM(AR64:CJ64)</f>
        <v>0</v>
      </c>
      <c r="AJ64" s="321"/>
      <c r="AK64" s="321"/>
      <c r="AL64" s="321"/>
      <c r="AM64" s="321"/>
      <c r="AN64" s="321"/>
      <c r="AO64" s="321"/>
      <c r="AP64" s="321"/>
      <c r="AQ64" s="322"/>
      <c r="AR64" s="320">
        <f>'353'!BN12</f>
        <v>0</v>
      </c>
      <c r="AS64" s="321"/>
      <c r="AT64" s="321"/>
      <c r="AU64" s="321"/>
      <c r="AV64" s="321"/>
      <c r="AW64" s="321"/>
      <c r="AX64" s="321"/>
      <c r="AY64" s="322"/>
      <c r="AZ64" s="320"/>
      <c r="BA64" s="321"/>
      <c r="BB64" s="321"/>
      <c r="BC64" s="321"/>
      <c r="BD64" s="321"/>
      <c r="BE64" s="321"/>
      <c r="BF64" s="321"/>
      <c r="BG64" s="322"/>
      <c r="BH64" s="320"/>
      <c r="BI64" s="321"/>
      <c r="BJ64" s="321"/>
      <c r="BK64" s="321"/>
      <c r="BL64" s="321"/>
      <c r="BM64" s="321"/>
      <c r="BN64" s="321"/>
      <c r="BO64" s="322"/>
      <c r="BP64" s="320"/>
      <c r="BQ64" s="321"/>
      <c r="BR64" s="321"/>
      <c r="BS64" s="321"/>
      <c r="BT64" s="321"/>
      <c r="BU64" s="321"/>
      <c r="BV64" s="321"/>
      <c r="BW64" s="322"/>
      <c r="BX64" s="320"/>
      <c r="BY64" s="321"/>
      <c r="BZ64" s="321"/>
      <c r="CA64" s="321"/>
      <c r="CB64" s="321"/>
      <c r="CC64" s="321"/>
      <c r="CD64" s="321"/>
      <c r="CE64" s="322"/>
      <c r="CF64" s="323"/>
      <c r="CG64" s="324"/>
      <c r="CH64" s="324"/>
      <c r="CI64" s="324"/>
      <c r="CJ64" s="324"/>
      <c r="CK64" s="170"/>
      <c r="CL64" s="170"/>
      <c r="CM64" s="171"/>
      <c r="CN64" s="22">
        <v>3500</v>
      </c>
    </row>
    <row r="65" spans="1:91" s="10" customFormat="1" ht="12.75">
      <c r="A65" s="325" t="s">
        <v>746</v>
      </c>
      <c r="B65" s="326"/>
      <c r="C65" s="326"/>
      <c r="D65" s="326"/>
      <c r="E65" s="326"/>
      <c r="F65" s="326"/>
      <c r="G65" s="326"/>
      <c r="H65" s="326"/>
      <c r="I65" s="326"/>
      <c r="J65" s="326"/>
      <c r="K65" s="326"/>
      <c r="L65" s="326"/>
      <c r="M65" s="326"/>
      <c r="N65" s="326"/>
      <c r="O65" s="326"/>
      <c r="P65" s="326"/>
      <c r="Q65" s="327"/>
      <c r="R65" s="328"/>
      <c r="S65" s="329"/>
      <c r="T65" s="329"/>
      <c r="U65" s="330"/>
      <c r="V65" s="331" t="s">
        <v>8</v>
      </c>
      <c r="W65" s="332"/>
      <c r="X65" s="332"/>
      <c r="Y65" s="332"/>
      <c r="Z65" s="332"/>
      <c r="AA65" s="332"/>
      <c r="AB65" s="332"/>
      <c r="AC65" s="332"/>
      <c r="AD65" s="332"/>
      <c r="AE65" s="332"/>
      <c r="AF65" s="332"/>
      <c r="AG65" s="332"/>
      <c r="AH65" s="333"/>
      <c r="AI65" s="334">
        <f>AR65+AZ65+BH65+BP65+BX65+CF65</f>
        <v>0</v>
      </c>
      <c r="AJ65" s="335"/>
      <c r="AK65" s="335"/>
      <c r="AL65" s="335"/>
      <c r="AM65" s="335"/>
      <c r="AN65" s="335"/>
      <c r="AO65" s="335"/>
      <c r="AP65" s="335"/>
      <c r="AQ65" s="336"/>
      <c r="AR65" s="306"/>
      <c r="AS65" s="307"/>
      <c r="AT65" s="307"/>
      <c r="AU65" s="307"/>
      <c r="AV65" s="307"/>
      <c r="AW65" s="307"/>
      <c r="AX65" s="307"/>
      <c r="AY65" s="308"/>
      <c r="AZ65" s="306"/>
      <c r="BA65" s="307"/>
      <c r="BB65" s="307"/>
      <c r="BC65" s="307"/>
      <c r="BD65" s="307"/>
      <c r="BE65" s="307"/>
      <c r="BF65" s="307"/>
      <c r="BG65" s="308"/>
      <c r="BH65" s="306"/>
      <c r="BI65" s="307"/>
      <c r="BJ65" s="307"/>
      <c r="BK65" s="307"/>
      <c r="BL65" s="307"/>
      <c r="BM65" s="307"/>
      <c r="BN65" s="307"/>
      <c r="BO65" s="308"/>
      <c r="BP65" s="306"/>
      <c r="BQ65" s="307"/>
      <c r="BR65" s="307"/>
      <c r="BS65" s="307"/>
      <c r="BT65" s="307"/>
      <c r="BU65" s="307"/>
      <c r="BV65" s="307"/>
      <c r="BW65" s="308"/>
      <c r="BX65" s="306"/>
      <c r="BY65" s="307"/>
      <c r="BZ65" s="307"/>
      <c r="CA65" s="307"/>
      <c r="CB65" s="307"/>
      <c r="CC65" s="307"/>
      <c r="CD65" s="307"/>
      <c r="CE65" s="308"/>
      <c r="CF65" s="306"/>
      <c r="CG65" s="307"/>
      <c r="CH65" s="307"/>
      <c r="CI65" s="307"/>
      <c r="CJ65" s="307"/>
      <c r="CK65" s="307"/>
      <c r="CL65" s="307"/>
      <c r="CM65" s="309"/>
    </row>
    <row r="66" spans="1:91" s="10" customFormat="1" ht="13.5" thickBot="1">
      <c r="A66" s="310" t="s">
        <v>745</v>
      </c>
      <c r="B66" s="311"/>
      <c r="C66" s="311"/>
      <c r="D66" s="311"/>
      <c r="E66" s="311"/>
      <c r="F66" s="311"/>
      <c r="G66" s="311"/>
      <c r="H66" s="311"/>
      <c r="I66" s="311"/>
      <c r="J66" s="311"/>
      <c r="K66" s="311"/>
      <c r="L66" s="311"/>
      <c r="M66" s="311"/>
      <c r="N66" s="311"/>
      <c r="O66" s="311"/>
      <c r="P66" s="311"/>
      <c r="Q66" s="312"/>
      <c r="R66" s="313" t="s">
        <v>260</v>
      </c>
      <c r="S66" s="314"/>
      <c r="T66" s="314"/>
      <c r="U66" s="315"/>
      <c r="V66" s="316"/>
      <c r="W66" s="317"/>
      <c r="X66" s="317"/>
      <c r="Y66" s="317"/>
      <c r="Z66" s="317"/>
      <c r="AA66" s="317"/>
      <c r="AB66" s="317"/>
      <c r="AC66" s="317"/>
      <c r="AD66" s="317"/>
      <c r="AE66" s="317"/>
      <c r="AF66" s="317"/>
      <c r="AG66" s="317"/>
      <c r="AH66" s="318"/>
      <c r="AI66" s="319"/>
      <c r="AJ66" s="319"/>
      <c r="AK66" s="319"/>
      <c r="AL66" s="319"/>
      <c r="AM66" s="319"/>
      <c r="AN66" s="319"/>
      <c r="AO66" s="319"/>
      <c r="AP66" s="319"/>
      <c r="AQ66" s="319"/>
      <c r="AR66" s="301"/>
      <c r="AS66" s="302"/>
      <c r="AT66" s="302"/>
      <c r="AU66" s="302"/>
      <c r="AV66" s="302"/>
      <c r="AW66" s="302"/>
      <c r="AX66" s="302"/>
      <c r="AY66" s="303"/>
      <c r="AZ66" s="301"/>
      <c r="BA66" s="302"/>
      <c r="BB66" s="302"/>
      <c r="BC66" s="302"/>
      <c r="BD66" s="302"/>
      <c r="BE66" s="302"/>
      <c r="BF66" s="302"/>
      <c r="BG66" s="303"/>
      <c r="BH66" s="301"/>
      <c r="BI66" s="302"/>
      <c r="BJ66" s="302"/>
      <c r="BK66" s="302"/>
      <c r="BL66" s="302"/>
      <c r="BM66" s="302"/>
      <c r="BN66" s="302"/>
      <c r="BO66" s="303"/>
      <c r="BP66" s="301"/>
      <c r="BQ66" s="302"/>
      <c r="BR66" s="302"/>
      <c r="BS66" s="302"/>
      <c r="BT66" s="302"/>
      <c r="BU66" s="302"/>
      <c r="BV66" s="302"/>
      <c r="BW66" s="303"/>
      <c r="BX66" s="301"/>
      <c r="BY66" s="302"/>
      <c r="BZ66" s="302"/>
      <c r="CA66" s="302"/>
      <c r="CB66" s="302"/>
      <c r="CC66" s="302"/>
      <c r="CD66" s="302"/>
      <c r="CE66" s="303"/>
      <c r="CF66" s="301"/>
      <c r="CG66" s="302"/>
      <c r="CH66" s="302"/>
      <c r="CI66" s="302"/>
      <c r="CJ66" s="302"/>
      <c r="CK66" s="302"/>
      <c r="CL66" s="302"/>
      <c r="CM66" s="304"/>
    </row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</sheetData>
  <sheetProtection/>
  <mergeCells count="605">
    <mergeCell ref="CD1:CJ1"/>
    <mergeCell ref="A2:CM2"/>
    <mergeCell ref="A3:CM3"/>
    <mergeCell ref="A4:Q6"/>
    <mergeCell ref="R4:U6"/>
    <mergeCell ref="V4:AH6"/>
    <mergeCell ref="AI4:CM4"/>
    <mergeCell ref="AI5:AQ6"/>
    <mergeCell ref="AR5:CM5"/>
    <mergeCell ref="AR6:AY6"/>
    <mergeCell ref="AZ6:BG6"/>
    <mergeCell ref="BH6:BO6"/>
    <mergeCell ref="BP6:BW6"/>
    <mergeCell ref="BX6:CM6"/>
    <mergeCell ref="A7:Q7"/>
    <mergeCell ref="R7:U7"/>
    <mergeCell ref="V7:AH7"/>
    <mergeCell ref="AI7:AQ7"/>
    <mergeCell ref="AR7:AY7"/>
    <mergeCell ref="AZ7:BG7"/>
    <mergeCell ref="BH7:BO7"/>
    <mergeCell ref="BP7:BW7"/>
    <mergeCell ref="BX7:CE7"/>
    <mergeCell ref="CF7:CM7"/>
    <mergeCell ref="A8:Q8"/>
    <mergeCell ref="R8:U9"/>
    <mergeCell ref="V8:AH9"/>
    <mergeCell ref="AI8:AQ9"/>
    <mergeCell ref="AR8:AY9"/>
    <mergeCell ref="AZ8:BG9"/>
    <mergeCell ref="BH8:BO9"/>
    <mergeCell ref="BP8:BW9"/>
    <mergeCell ref="BX8:CE9"/>
    <mergeCell ref="CF8:CM9"/>
    <mergeCell ref="A9:Q9"/>
    <mergeCell ref="A10:Q10"/>
    <mergeCell ref="R10:U10"/>
    <mergeCell ref="V10:AH10"/>
    <mergeCell ref="AI10:AQ10"/>
    <mergeCell ref="AR10:AY10"/>
    <mergeCell ref="AZ10:BG10"/>
    <mergeCell ref="BH10:BO10"/>
    <mergeCell ref="BP10:BW10"/>
    <mergeCell ref="BX10:CE10"/>
    <mergeCell ref="CF10:CM10"/>
    <mergeCell ref="A11:Q11"/>
    <mergeCell ref="R11:U11"/>
    <mergeCell ref="V11:AH11"/>
    <mergeCell ref="AI11:AQ11"/>
    <mergeCell ref="AR11:AY11"/>
    <mergeCell ref="AZ11:BG11"/>
    <mergeCell ref="BH11:BO11"/>
    <mergeCell ref="BP11:BW11"/>
    <mergeCell ref="BX11:CE11"/>
    <mergeCell ref="CF11:CJ11"/>
    <mergeCell ref="A12:Q12"/>
    <mergeCell ref="R12:U12"/>
    <mergeCell ref="V12:AH12"/>
    <mergeCell ref="AI12:AQ12"/>
    <mergeCell ref="AR12:AY12"/>
    <mergeCell ref="AZ12:BG12"/>
    <mergeCell ref="BH12:BO12"/>
    <mergeCell ref="BP12:BW12"/>
    <mergeCell ref="BX12:CE12"/>
    <mergeCell ref="CF12:CJ12"/>
    <mergeCell ref="A13:Q13"/>
    <mergeCell ref="R13:U13"/>
    <mergeCell ref="V13:AH13"/>
    <mergeCell ref="AI13:AQ13"/>
    <mergeCell ref="AR13:AY13"/>
    <mergeCell ref="AZ13:BG13"/>
    <mergeCell ref="BH13:BO13"/>
    <mergeCell ref="BP13:BW13"/>
    <mergeCell ref="BX13:CE13"/>
    <mergeCell ref="CF13:CJ13"/>
    <mergeCell ref="A14:Q14"/>
    <mergeCell ref="R14:U14"/>
    <mergeCell ref="V14:AH14"/>
    <mergeCell ref="AI14:AQ14"/>
    <mergeCell ref="AR14:AY14"/>
    <mergeCell ref="AZ14:BG14"/>
    <mergeCell ref="BH14:BO14"/>
    <mergeCell ref="BP14:BW14"/>
    <mergeCell ref="BX14:CE14"/>
    <mergeCell ref="CF14:CJ14"/>
    <mergeCell ref="A15:Q15"/>
    <mergeCell ref="R15:U15"/>
    <mergeCell ref="V15:AH15"/>
    <mergeCell ref="AI15:AQ15"/>
    <mergeCell ref="AR15:AY15"/>
    <mergeCell ref="AZ15:BG15"/>
    <mergeCell ref="BH15:BO15"/>
    <mergeCell ref="BP15:BW15"/>
    <mergeCell ref="BX15:CE15"/>
    <mergeCell ref="CF15:CJ15"/>
    <mergeCell ref="A16:Q16"/>
    <mergeCell ref="R16:U16"/>
    <mergeCell ref="V16:AH16"/>
    <mergeCell ref="AI16:AQ16"/>
    <mergeCell ref="AR16:AY16"/>
    <mergeCell ref="AZ16:BG16"/>
    <mergeCell ref="BH16:BO16"/>
    <mergeCell ref="BP16:BW16"/>
    <mergeCell ref="BX16:CE16"/>
    <mergeCell ref="CF16:CJ16"/>
    <mergeCell ref="A17:Q17"/>
    <mergeCell ref="R17:U17"/>
    <mergeCell ref="V17:AH17"/>
    <mergeCell ref="AI17:AQ17"/>
    <mergeCell ref="AR17:AY17"/>
    <mergeCell ref="AZ17:BG17"/>
    <mergeCell ref="BH17:BO17"/>
    <mergeCell ref="BP17:BW17"/>
    <mergeCell ref="BX17:CE17"/>
    <mergeCell ref="CF17:CM17"/>
    <mergeCell ref="A18:Q18"/>
    <mergeCell ref="R18:U18"/>
    <mergeCell ref="V18:AH18"/>
    <mergeCell ref="AI18:AQ18"/>
    <mergeCell ref="AR18:AY18"/>
    <mergeCell ref="AZ18:BG18"/>
    <mergeCell ref="BH18:BO18"/>
    <mergeCell ref="BP18:BW18"/>
    <mergeCell ref="BX18:CE18"/>
    <mergeCell ref="CF18:CM18"/>
    <mergeCell ref="A19:Q19"/>
    <mergeCell ref="R19:U19"/>
    <mergeCell ref="V19:AH19"/>
    <mergeCell ref="AI19:AQ19"/>
    <mergeCell ref="AR19:AY19"/>
    <mergeCell ref="AZ19:BG19"/>
    <mergeCell ref="BH19:BO19"/>
    <mergeCell ref="BP19:BW19"/>
    <mergeCell ref="BX19:CE19"/>
    <mergeCell ref="CF19:CM19"/>
    <mergeCell ref="A20:Q20"/>
    <mergeCell ref="R20:U20"/>
    <mergeCell ref="V20:AH20"/>
    <mergeCell ref="AI20:AQ20"/>
    <mergeCell ref="AR20:AY20"/>
    <mergeCell ref="AZ20:BG20"/>
    <mergeCell ref="BH20:BO20"/>
    <mergeCell ref="BP20:BW20"/>
    <mergeCell ref="BX20:CE20"/>
    <mergeCell ref="CF20:CM20"/>
    <mergeCell ref="A21:Q21"/>
    <mergeCell ref="R21:U21"/>
    <mergeCell ref="V21:AH21"/>
    <mergeCell ref="AI21:AQ21"/>
    <mergeCell ref="AR21:AY21"/>
    <mergeCell ref="AZ21:BG21"/>
    <mergeCell ref="BH21:BO21"/>
    <mergeCell ref="BP21:BW21"/>
    <mergeCell ref="BX21:CE21"/>
    <mergeCell ref="CF21:CM21"/>
    <mergeCell ref="A22:Q22"/>
    <mergeCell ref="R22:U22"/>
    <mergeCell ref="V22:AH22"/>
    <mergeCell ref="AI22:AQ22"/>
    <mergeCell ref="AR22:AY22"/>
    <mergeCell ref="AZ22:BG22"/>
    <mergeCell ref="BH22:BO22"/>
    <mergeCell ref="BP22:BW22"/>
    <mergeCell ref="BX22:CE22"/>
    <mergeCell ref="CF22:CM22"/>
    <mergeCell ref="A23:Q23"/>
    <mergeCell ref="R23:U23"/>
    <mergeCell ref="V23:AH23"/>
    <mergeCell ref="AI23:AQ23"/>
    <mergeCell ref="AR23:AY23"/>
    <mergeCell ref="AZ23:BG23"/>
    <mergeCell ref="BH23:BO23"/>
    <mergeCell ref="BP23:BW23"/>
    <mergeCell ref="BX23:CE23"/>
    <mergeCell ref="CF23:CM23"/>
    <mergeCell ref="A24:Q24"/>
    <mergeCell ref="R24:U24"/>
    <mergeCell ref="V24:AH24"/>
    <mergeCell ref="AI24:AQ24"/>
    <mergeCell ref="AR24:AY24"/>
    <mergeCell ref="AZ24:BG24"/>
    <mergeCell ref="BH24:BO24"/>
    <mergeCell ref="BP24:BW24"/>
    <mergeCell ref="BX24:CE24"/>
    <mergeCell ref="CF24:CM24"/>
    <mergeCell ref="A25:Q25"/>
    <mergeCell ref="R25:U25"/>
    <mergeCell ref="V25:AH25"/>
    <mergeCell ref="AI25:AQ25"/>
    <mergeCell ref="AR25:AY25"/>
    <mergeCell ref="AZ25:BG25"/>
    <mergeCell ref="BH25:BO25"/>
    <mergeCell ref="BP25:BW25"/>
    <mergeCell ref="BX25:CE25"/>
    <mergeCell ref="CF25:CM25"/>
    <mergeCell ref="A26:Q26"/>
    <mergeCell ref="R26:U26"/>
    <mergeCell ref="V26:AH26"/>
    <mergeCell ref="AI26:AQ26"/>
    <mergeCell ref="AR26:AY26"/>
    <mergeCell ref="AZ26:BG26"/>
    <mergeCell ref="BH26:BO26"/>
    <mergeCell ref="BP26:BW26"/>
    <mergeCell ref="BX26:CE26"/>
    <mergeCell ref="CF26:CM26"/>
    <mergeCell ref="A27:Q27"/>
    <mergeCell ref="R27:U27"/>
    <mergeCell ref="V27:AH27"/>
    <mergeCell ref="AI27:AQ27"/>
    <mergeCell ref="AR27:AY27"/>
    <mergeCell ref="AZ27:BG27"/>
    <mergeCell ref="BH27:BO27"/>
    <mergeCell ref="BP27:BW27"/>
    <mergeCell ref="BX27:CE27"/>
    <mergeCell ref="CF27:CM27"/>
    <mergeCell ref="A28:Q28"/>
    <mergeCell ref="R28:U28"/>
    <mergeCell ref="V28:AH28"/>
    <mergeCell ref="AI28:AQ28"/>
    <mergeCell ref="AR28:AY28"/>
    <mergeCell ref="AZ28:BG28"/>
    <mergeCell ref="BH28:BO28"/>
    <mergeCell ref="BP28:BW28"/>
    <mergeCell ref="BX28:CE28"/>
    <mergeCell ref="CF28:CM28"/>
    <mergeCell ref="A29:Q29"/>
    <mergeCell ref="R29:U29"/>
    <mergeCell ref="V29:AH29"/>
    <mergeCell ref="AI29:AQ29"/>
    <mergeCell ref="AR29:AY29"/>
    <mergeCell ref="AZ29:BG29"/>
    <mergeCell ref="BH29:BO29"/>
    <mergeCell ref="BP29:BW29"/>
    <mergeCell ref="BX29:CE29"/>
    <mergeCell ref="CF29:CM29"/>
    <mergeCell ref="A30:Q30"/>
    <mergeCell ref="R30:U30"/>
    <mergeCell ref="V30:AH30"/>
    <mergeCell ref="AI30:AQ30"/>
    <mergeCell ref="AR30:AY30"/>
    <mergeCell ref="AZ30:BG30"/>
    <mergeCell ref="BH30:BO30"/>
    <mergeCell ref="BP30:BW30"/>
    <mergeCell ref="BX30:CE30"/>
    <mergeCell ref="CF30:CM30"/>
    <mergeCell ref="A31:Q31"/>
    <mergeCell ref="R31:U31"/>
    <mergeCell ref="V31:AH31"/>
    <mergeCell ref="AI31:AQ31"/>
    <mergeCell ref="AR31:AY31"/>
    <mergeCell ref="AZ31:BG31"/>
    <mergeCell ref="BH31:BO31"/>
    <mergeCell ref="BP31:BW31"/>
    <mergeCell ref="BX31:CE31"/>
    <mergeCell ref="CF31:CM31"/>
    <mergeCell ref="A32:Q32"/>
    <mergeCell ref="R32:U32"/>
    <mergeCell ref="V32:AH32"/>
    <mergeCell ref="AI32:AQ32"/>
    <mergeCell ref="AR32:AY32"/>
    <mergeCell ref="AZ32:BG32"/>
    <mergeCell ref="BH32:BO32"/>
    <mergeCell ref="BP32:BW32"/>
    <mergeCell ref="BX32:CE32"/>
    <mergeCell ref="CF32:CM32"/>
    <mergeCell ref="A33:Q33"/>
    <mergeCell ref="R33:U33"/>
    <mergeCell ref="V33:AH33"/>
    <mergeCell ref="AI33:AQ33"/>
    <mergeCell ref="AR33:AY33"/>
    <mergeCell ref="AZ33:BG33"/>
    <mergeCell ref="BH33:BO33"/>
    <mergeCell ref="BP33:BW33"/>
    <mergeCell ref="BX33:CE33"/>
    <mergeCell ref="CF33:CM33"/>
    <mergeCell ref="A34:Q34"/>
    <mergeCell ref="R34:U34"/>
    <mergeCell ref="V34:AH34"/>
    <mergeCell ref="AI34:AQ34"/>
    <mergeCell ref="AR34:AY34"/>
    <mergeCell ref="AZ34:BG34"/>
    <mergeCell ref="BH34:BO34"/>
    <mergeCell ref="BP34:BW34"/>
    <mergeCell ref="BX34:CE34"/>
    <mergeCell ref="CF34:CM34"/>
    <mergeCell ref="A35:Q35"/>
    <mergeCell ref="R35:U35"/>
    <mergeCell ref="V35:AH35"/>
    <mergeCell ref="AI35:AQ35"/>
    <mergeCell ref="AR35:AY35"/>
    <mergeCell ref="AZ35:BG35"/>
    <mergeCell ref="BH35:BO35"/>
    <mergeCell ref="BP35:BW35"/>
    <mergeCell ref="BX35:CE35"/>
    <mergeCell ref="CF35:CM35"/>
    <mergeCell ref="A36:Q36"/>
    <mergeCell ref="R36:U36"/>
    <mergeCell ref="V36:AH36"/>
    <mergeCell ref="AI36:AQ36"/>
    <mergeCell ref="AR36:AY36"/>
    <mergeCell ref="AZ36:BG36"/>
    <mergeCell ref="BH36:BO36"/>
    <mergeCell ref="BP36:BW36"/>
    <mergeCell ref="BX36:CE36"/>
    <mergeCell ref="CF36:CM36"/>
    <mergeCell ref="A37:Q37"/>
    <mergeCell ref="R37:U37"/>
    <mergeCell ref="V37:AH37"/>
    <mergeCell ref="AI37:AQ37"/>
    <mergeCell ref="AR37:AY37"/>
    <mergeCell ref="AZ37:BG37"/>
    <mergeCell ref="BH37:BO37"/>
    <mergeCell ref="BP37:BW37"/>
    <mergeCell ref="BX37:CE37"/>
    <mergeCell ref="CF37:CM37"/>
    <mergeCell ref="A38:Q38"/>
    <mergeCell ref="R38:U38"/>
    <mergeCell ref="V38:AH38"/>
    <mergeCell ref="AI38:AQ38"/>
    <mergeCell ref="AR38:AY38"/>
    <mergeCell ref="AZ38:BG38"/>
    <mergeCell ref="BH38:BO38"/>
    <mergeCell ref="BP38:BW38"/>
    <mergeCell ref="BX38:CE38"/>
    <mergeCell ref="CF38:CM38"/>
    <mergeCell ref="A39:Q39"/>
    <mergeCell ref="R39:U39"/>
    <mergeCell ref="V39:AH39"/>
    <mergeCell ref="AI39:AQ39"/>
    <mergeCell ref="AR39:AY39"/>
    <mergeCell ref="AZ39:BG39"/>
    <mergeCell ref="BH39:BO39"/>
    <mergeCell ref="BP39:BW39"/>
    <mergeCell ref="BX39:CE39"/>
    <mergeCell ref="CF39:CM39"/>
    <mergeCell ref="A40:Q40"/>
    <mergeCell ref="R40:U40"/>
    <mergeCell ref="V40:AH40"/>
    <mergeCell ref="AI40:AQ40"/>
    <mergeCell ref="AR40:AY40"/>
    <mergeCell ref="AZ40:BG40"/>
    <mergeCell ref="BH40:BO40"/>
    <mergeCell ref="BP40:BW40"/>
    <mergeCell ref="BX40:CE40"/>
    <mergeCell ref="CF40:CM40"/>
    <mergeCell ref="A41:Q41"/>
    <mergeCell ref="R41:U41"/>
    <mergeCell ref="V41:AH41"/>
    <mergeCell ref="AI41:AQ41"/>
    <mergeCell ref="AR41:AY41"/>
    <mergeCell ref="AZ41:BG41"/>
    <mergeCell ref="BH41:BO41"/>
    <mergeCell ref="BP41:BW41"/>
    <mergeCell ref="BX41:CE41"/>
    <mergeCell ref="CF41:CJ41"/>
    <mergeCell ref="A42:Q42"/>
    <mergeCell ref="R42:U42"/>
    <mergeCell ref="V42:AH42"/>
    <mergeCell ref="AI42:AQ42"/>
    <mergeCell ref="AR42:AY42"/>
    <mergeCell ref="AZ42:BG42"/>
    <mergeCell ref="BH42:BO42"/>
    <mergeCell ref="BP42:BW42"/>
    <mergeCell ref="BX42:CE42"/>
    <mergeCell ref="CF42:CJ42"/>
    <mergeCell ref="A43:Q43"/>
    <mergeCell ref="R43:U43"/>
    <mergeCell ref="V43:AH43"/>
    <mergeCell ref="AI43:AQ43"/>
    <mergeCell ref="AR43:AY43"/>
    <mergeCell ref="AZ43:BG43"/>
    <mergeCell ref="BH43:BO43"/>
    <mergeCell ref="BP43:BW43"/>
    <mergeCell ref="BX43:CE43"/>
    <mergeCell ref="CF43:CJ43"/>
    <mergeCell ref="A44:Q44"/>
    <mergeCell ref="R44:U44"/>
    <mergeCell ref="V44:AH44"/>
    <mergeCell ref="AI44:AQ44"/>
    <mergeCell ref="AR44:AY44"/>
    <mergeCell ref="AZ44:BG44"/>
    <mergeCell ref="BH44:BO44"/>
    <mergeCell ref="BP44:BW44"/>
    <mergeCell ref="BX44:CE44"/>
    <mergeCell ref="CF44:CM44"/>
    <mergeCell ref="A45:Q45"/>
    <mergeCell ref="R45:U45"/>
    <mergeCell ref="V45:AH45"/>
    <mergeCell ref="AI45:AQ45"/>
    <mergeCell ref="AR45:AY45"/>
    <mergeCell ref="AZ45:BG45"/>
    <mergeCell ref="BH45:BO45"/>
    <mergeCell ref="BP45:BW45"/>
    <mergeCell ref="BX45:CE45"/>
    <mergeCell ref="CF45:CM45"/>
    <mergeCell ref="A46:Q46"/>
    <mergeCell ref="R46:U46"/>
    <mergeCell ref="V46:AH46"/>
    <mergeCell ref="AI46:AQ46"/>
    <mergeCell ref="AR46:AY46"/>
    <mergeCell ref="AZ46:BG46"/>
    <mergeCell ref="BH46:BO46"/>
    <mergeCell ref="BP46:BW46"/>
    <mergeCell ref="BX46:CE46"/>
    <mergeCell ref="CF46:CM46"/>
    <mergeCell ref="A47:Q47"/>
    <mergeCell ref="R47:U47"/>
    <mergeCell ref="V47:AH47"/>
    <mergeCell ref="AI47:AQ47"/>
    <mergeCell ref="AR47:AY47"/>
    <mergeCell ref="AZ47:BG47"/>
    <mergeCell ref="BH47:BO47"/>
    <mergeCell ref="BP47:BW47"/>
    <mergeCell ref="BX47:CE47"/>
    <mergeCell ref="CF47:CM47"/>
    <mergeCell ref="A48:Q48"/>
    <mergeCell ref="R48:U48"/>
    <mergeCell ref="V48:AH48"/>
    <mergeCell ref="AI48:AQ48"/>
    <mergeCell ref="AR48:AY48"/>
    <mergeCell ref="AZ48:BG48"/>
    <mergeCell ref="BH48:BO48"/>
    <mergeCell ref="BP48:BW48"/>
    <mergeCell ref="BX48:CE48"/>
    <mergeCell ref="CF48:CM48"/>
    <mergeCell ref="A49:Q49"/>
    <mergeCell ref="R49:U49"/>
    <mergeCell ref="V49:AH49"/>
    <mergeCell ref="AI49:AQ49"/>
    <mergeCell ref="AR49:AY49"/>
    <mergeCell ref="AZ49:BG49"/>
    <mergeCell ref="BH49:BO49"/>
    <mergeCell ref="BP49:BW49"/>
    <mergeCell ref="BX49:CE49"/>
    <mergeCell ref="CF49:CM49"/>
    <mergeCell ref="A50:Q50"/>
    <mergeCell ref="R50:U50"/>
    <mergeCell ref="V50:AH50"/>
    <mergeCell ref="AI50:AQ50"/>
    <mergeCell ref="AR50:AY50"/>
    <mergeCell ref="AZ50:BG50"/>
    <mergeCell ref="BH50:BO50"/>
    <mergeCell ref="BP50:BW50"/>
    <mergeCell ref="BX50:CE50"/>
    <mergeCell ref="CF50:CM50"/>
    <mergeCell ref="A51:Q51"/>
    <mergeCell ref="R51:U51"/>
    <mergeCell ref="V51:AH51"/>
    <mergeCell ref="AI51:AQ51"/>
    <mergeCell ref="AR51:AY51"/>
    <mergeCell ref="AZ51:BG51"/>
    <mergeCell ref="BH51:BO51"/>
    <mergeCell ref="BP51:BW51"/>
    <mergeCell ref="BX51:CE51"/>
    <mergeCell ref="CF51:CM51"/>
    <mergeCell ref="A52:Q52"/>
    <mergeCell ref="R52:U52"/>
    <mergeCell ref="V52:AH52"/>
    <mergeCell ref="AI52:AQ52"/>
    <mergeCell ref="AR52:AY52"/>
    <mergeCell ref="AZ52:BG52"/>
    <mergeCell ref="BH52:BO52"/>
    <mergeCell ref="BP52:BW52"/>
    <mergeCell ref="BX52:CE52"/>
    <mergeCell ref="CF52:CM52"/>
    <mergeCell ref="A53:Q53"/>
    <mergeCell ref="R53:U53"/>
    <mergeCell ref="V53:AH53"/>
    <mergeCell ref="AI53:AQ53"/>
    <mergeCell ref="AR53:AY53"/>
    <mergeCell ref="AZ53:BG53"/>
    <mergeCell ref="BH53:BO53"/>
    <mergeCell ref="BP53:BW53"/>
    <mergeCell ref="BX53:CE53"/>
    <mergeCell ref="CF53:CM53"/>
    <mergeCell ref="A54:Q54"/>
    <mergeCell ref="R54:U54"/>
    <mergeCell ref="V54:AH54"/>
    <mergeCell ref="AI54:AQ54"/>
    <mergeCell ref="AR54:AY54"/>
    <mergeCell ref="AZ54:BG54"/>
    <mergeCell ref="BH54:BO54"/>
    <mergeCell ref="BP54:BW54"/>
    <mergeCell ref="BX54:CE54"/>
    <mergeCell ref="CF54:CM54"/>
    <mergeCell ref="A55:Q55"/>
    <mergeCell ref="R55:U55"/>
    <mergeCell ref="V55:AH55"/>
    <mergeCell ref="AI55:AQ55"/>
    <mergeCell ref="AR55:AY55"/>
    <mergeCell ref="AZ55:BG55"/>
    <mergeCell ref="BH55:BO55"/>
    <mergeCell ref="BP55:BW55"/>
    <mergeCell ref="BX55:CE55"/>
    <mergeCell ref="CF55:CM55"/>
    <mergeCell ref="A56:Q56"/>
    <mergeCell ref="R56:U56"/>
    <mergeCell ref="V56:AH56"/>
    <mergeCell ref="AI56:AQ56"/>
    <mergeCell ref="AR56:AY56"/>
    <mergeCell ref="AZ56:BG56"/>
    <mergeCell ref="BH56:BO56"/>
    <mergeCell ref="BP56:BW56"/>
    <mergeCell ref="BX56:CE56"/>
    <mergeCell ref="CF56:CM56"/>
    <mergeCell ref="A57:Q57"/>
    <mergeCell ref="R57:U57"/>
    <mergeCell ref="V57:AH57"/>
    <mergeCell ref="AI57:AQ57"/>
    <mergeCell ref="AR57:AY57"/>
    <mergeCell ref="AZ57:BG57"/>
    <mergeCell ref="BH57:BO57"/>
    <mergeCell ref="BP57:BW57"/>
    <mergeCell ref="BX57:CE57"/>
    <mergeCell ref="CF57:CM57"/>
    <mergeCell ref="A58:Q58"/>
    <mergeCell ref="R58:U58"/>
    <mergeCell ref="V58:AH58"/>
    <mergeCell ref="AI58:AQ58"/>
    <mergeCell ref="AR58:AY58"/>
    <mergeCell ref="AZ58:BG58"/>
    <mergeCell ref="BH58:BO58"/>
    <mergeCell ref="BP58:BW58"/>
    <mergeCell ref="BX58:CE58"/>
    <mergeCell ref="CF58:CM58"/>
    <mergeCell ref="A59:Q59"/>
    <mergeCell ref="R59:U59"/>
    <mergeCell ref="V59:AH59"/>
    <mergeCell ref="AI59:AQ59"/>
    <mergeCell ref="AR59:AY59"/>
    <mergeCell ref="AZ59:BG59"/>
    <mergeCell ref="BH59:BO59"/>
    <mergeCell ref="BP59:BW59"/>
    <mergeCell ref="BX59:CE59"/>
    <mergeCell ref="CF59:CM59"/>
    <mergeCell ref="A60:Q60"/>
    <mergeCell ref="R60:U60"/>
    <mergeCell ref="V60:AH60"/>
    <mergeCell ref="AI60:AQ60"/>
    <mergeCell ref="AR60:AY60"/>
    <mergeCell ref="AZ60:BG60"/>
    <mergeCell ref="BH60:BO60"/>
    <mergeCell ref="BP60:BW60"/>
    <mergeCell ref="BX60:CE60"/>
    <mergeCell ref="CF60:CM60"/>
    <mergeCell ref="A61:Q61"/>
    <mergeCell ref="R61:U61"/>
    <mergeCell ref="V61:AH61"/>
    <mergeCell ref="AI61:AQ61"/>
    <mergeCell ref="AR61:AY61"/>
    <mergeCell ref="AZ61:BG61"/>
    <mergeCell ref="BH61:BO61"/>
    <mergeCell ref="BP61:BW61"/>
    <mergeCell ref="BX61:CE61"/>
    <mergeCell ref="CF61:CM61"/>
    <mergeCell ref="A62:Q62"/>
    <mergeCell ref="R62:U62"/>
    <mergeCell ref="V62:AH62"/>
    <mergeCell ref="AI62:AQ62"/>
    <mergeCell ref="AR62:AY62"/>
    <mergeCell ref="AZ62:BG62"/>
    <mergeCell ref="BH62:BO62"/>
    <mergeCell ref="BP62:BW62"/>
    <mergeCell ref="BX62:CE62"/>
    <mergeCell ref="CF62:CJ62"/>
    <mergeCell ref="A63:Q63"/>
    <mergeCell ref="R63:U63"/>
    <mergeCell ref="V63:AH63"/>
    <mergeCell ref="AI63:AQ63"/>
    <mergeCell ref="AR63:AY63"/>
    <mergeCell ref="AZ63:BG63"/>
    <mergeCell ref="BH63:BO63"/>
    <mergeCell ref="BP63:BW63"/>
    <mergeCell ref="BX63:CE63"/>
    <mergeCell ref="CF63:CJ63"/>
    <mergeCell ref="A64:Q64"/>
    <mergeCell ref="R64:U64"/>
    <mergeCell ref="V64:AH64"/>
    <mergeCell ref="AI64:AQ64"/>
    <mergeCell ref="AR64:AY64"/>
    <mergeCell ref="BH64:BO64"/>
    <mergeCell ref="BP64:BW64"/>
    <mergeCell ref="BX64:CE64"/>
    <mergeCell ref="CF64:CJ64"/>
    <mergeCell ref="A65:Q65"/>
    <mergeCell ref="R65:U65"/>
    <mergeCell ref="V65:AH65"/>
    <mergeCell ref="AI65:AQ65"/>
    <mergeCell ref="AR65:AY65"/>
    <mergeCell ref="A66:Q66"/>
    <mergeCell ref="R66:U66"/>
    <mergeCell ref="V66:AH66"/>
    <mergeCell ref="AI66:AQ66"/>
    <mergeCell ref="AR66:AY66"/>
    <mergeCell ref="AZ64:BG64"/>
    <mergeCell ref="AZ66:BG66"/>
    <mergeCell ref="BH66:BO66"/>
    <mergeCell ref="BP66:BW66"/>
    <mergeCell ref="BX66:CE66"/>
    <mergeCell ref="CF66:CM66"/>
    <mergeCell ref="AZ65:BG65"/>
    <mergeCell ref="BH65:BO65"/>
    <mergeCell ref="BP65:BW65"/>
    <mergeCell ref="BX65:CE65"/>
    <mergeCell ref="CF65:CM65"/>
  </mergeCells>
  <printOptions horizontalCentered="1"/>
  <pageMargins left="0.7874015748031497" right="0.3937007874015748" top="0.5905511811023623" bottom="0.3937007874015748" header="0" footer="0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N66"/>
  <sheetViews>
    <sheetView view="pageBreakPreview" zoomScaleSheetLayoutView="100" zoomScalePageLayoutView="0" workbookViewId="0" topLeftCell="A1">
      <selection activeCell="A2" sqref="A2:CM2"/>
    </sheetView>
  </sheetViews>
  <sheetFormatPr defaultColWidth="1.37890625" defaultRowHeight="12.75"/>
  <cols>
    <col min="1" max="5" width="1.37890625" style="1" customWidth="1"/>
    <col min="6" max="6" width="0.875" style="1" customWidth="1"/>
    <col min="7" max="7" width="1.37890625" style="1" customWidth="1"/>
    <col min="8" max="8" width="5.75390625" style="1" customWidth="1"/>
    <col min="9" max="11" width="1.37890625" style="1" customWidth="1"/>
    <col min="12" max="12" width="4.625" style="1" customWidth="1"/>
    <col min="13" max="13" width="1.37890625" style="1" customWidth="1"/>
    <col min="14" max="14" width="4.00390625" style="1" customWidth="1"/>
    <col min="15" max="15" width="1.37890625" style="1" customWidth="1"/>
    <col min="16" max="16" width="9.25390625" style="1" customWidth="1"/>
    <col min="17" max="20" width="1.37890625" style="1" customWidth="1"/>
    <col min="21" max="21" width="0.6171875" style="1" customWidth="1"/>
    <col min="22" max="30" width="1.37890625" style="1" customWidth="1"/>
    <col min="31" max="31" width="0.2421875" style="1" customWidth="1"/>
    <col min="32" max="33" width="1.37890625" style="1" hidden="1" customWidth="1"/>
    <col min="34" max="34" width="4.75390625" style="1" customWidth="1"/>
    <col min="35" max="49" width="1.37890625" style="1" customWidth="1"/>
    <col min="50" max="50" width="3.625" style="1" customWidth="1"/>
    <col min="51" max="51" width="2.875" style="1" customWidth="1"/>
    <col min="52" max="57" width="1.37890625" style="1" customWidth="1"/>
    <col min="58" max="58" width="1.12109375" style="1" customWidth="1"/>
    <col min="59" max="59" width="2.875" style="1" customWidth="1"/>
    <col min="60" max="66" width="1.37890625" style="1" customWidth="1"/>
    <col min="67" max="67" width="0.74609375" style="1" customWidth="1"/>
    <col min="68" max="69" width="1.37890625" style="1" customWidth="1"/>
    <col min="70" max="70" width="1.25" style="1" customWidth="1"/>
    <col min="71" max="71" width="1.37890625" style="1" hidden="1" customWidth="1"/>
    <col min="72" max="72" width="1.37890625" style="1" customWidth="1"/>
    <col min="73" max="73" width="0.875" style="1" customWidth="1"/>
    <col min="74" max="74" width="0.6171875" style="1" customWidth="1"/>
    <col min="75" max="87" width="1.37890625" style="1" customWidth="1"/>
    <col min="88" max="88" width="1.12109375" style="1" customWidth="1"/>
    <col min="89" max="89" width="0.2421875" style="1" hidden="1" customWidth="1"/>
    <col min="90" max="90" width="1.37890625" style="1" hidden="1" customWidth="1"/>
    <col min="91" max="91" width="0.12890625" style="1" hidden="1" customWidth="1"/>
    <col min="92" max="92" width="14.875" style="1" customWidth="1"/>
    <col min="93" max="93" width="10.375" style="1" customWidth="1"/>
    <col min="94" max="16384" width="1.37890625" style="1" customWidth="1"/>
  </cols>
  <sheetData>
    <row r="1" spans="82:88" ht="15.75">
      <c r="CD1" s="543" t="s">
        <v>972</v>
      </c>
      <c r="CE1" s="543"/>
      <c r="CF1" s="543"/>
      <c r="CG1" s="543"/>
      <c r="CH1" s="543"/>
      <c r="CI1" s="543"/>
      <c r="CJ1" s="543"/>
    </row>
    <row r="2" spans="1:91" ht="20.25" customHeight="1">
      <c r="A2" s="544" t="s">
        <v>748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E2" s="544"/>
      <c r="AF2" s="544"/>
      <c r="AG2" s="544"/>
      <c r="AH2" s="544"/>
      <c r="AI2" s="544"/>
      <c r="AJ2" s="544"/>
      <c r="AK2" s="544"/>
      <c r="AL2" s="544"/>
      <c r="AM2" s="544"/>
      <c r="AN2" s="544"/>
      <c r="AO2" s="544"/>
      <c r="AP2" s="544"/>
      <c r="AQ2" s="544"/>
      <c r="AR2" s="544"/>
      <c r="AS2" s="544"/>
      <c r="AT2" s="544"/>
      <c r="AU2" s="544"/>
      <c r="AV2" s="544"/>
      <c r="AW2" s="544"/>
      <c r="AX2" s="544"/>
      <c r="AY2" s="544"/>
      <c r="AZ2" s="544"/>
      <c r="BA2" s="544"/>
      <c r="BB2" s="544"/>
      <c r="BC2" s="544"/>
      <c r="BD2" s="544"/>
      <c r="BE2" s="544"/>
      <c r="BF2" s="544"/>
      <c r="BG2" s="544"/>
      <c r="BH2" s="544"/>
      <c r="BI2" s="544"/>
      <c r="BJ2" s="544"/>
      <c r="BK2" s="544"/>
      <c r="BL2" s="544"/>
      <c r="BM2" s="544"/>
      <c r="BN2" s="544"/>
      <c r="BO2" s="544"/>
      <c r="BP2" s="544"/>
      <c r="BQ2" s="544"/>
      <c r="BR2" s="544"/>
      <c r="BS2" s="544"/>
      <c r="BT2" s="544"/>
      <c r="BU2" s="544"/>
      <c r="BV2" s="544"/>
      <c r="BW2" s="544"/>
      <c r="BX2" s="544"/>
      <c r="BY2" s="544"/>
      <c r="BZ2" s="544"/>
      <c r="CA2" s="544"/>
      <c r="CB2" s="544"/>
      <c r="CC2" s="544"/>
      <c r="CD2" s="544"/>
      <c r="CE2" s="544"/>
      <c r="CF2" s="544"/>
      <c r="CG2" s="544"/>
      <c r="CH2" s="544"/>
      <c r="CI2" s="544"/>
      <c r="CJ2" s="544"/>
      <c r="CK2" s="544"/>
      <c r="CL2" s="544"/>
      <c r="CM2" s="544"/>
    </row>
    <row r="3" spans="1:91" ht="4.5" customHeight="1">
      <c r="A3" s="545"/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5"/>
      <c r="AG3" s="545"/>
      <c r="AH3" s="545"/>
      <c r="AI3" s="545"/>
      <c r="AJ3" s="545"/>
      <c r="AK3" s="545"/>
      <c r="AL3" s="545"/>
      <c r="AM3" s="545"/>
      <c r="AN3" s="545"/>
      <c r="AO3" s="545"/>
      <c r="AP3" s="545"/>
      <c r="AQ3" s="545"/>
      <c r="AR3" s="545"/>
      <c r="AS3" s="545"/>
      <c r="AT3" s="545"/>
      <c r="AU3" s="545"/>
      <c r="AV3" s="545"/>
      <c r="AW3" s="545"/>
      <c r="AX3" s="545"/>
      <c r="AY3" s="545"/>
      <c r="AZ3" s="545"/>
      <c r="BA3" s="545"/>
      <c r="BB3" s="545"/>
      <c r="BC3" s="545"/>
      <c r="BD3" s="545"/>
      <c r="BE3" s="545"/>
      <c r="BF3" s="545"/>
      <c r="BG3" s="545"/>
      <c r="BH3" s="545"/>
      <c r="BI3" s="545"/>
      <c r="BJ3" s="545"/>
      <c r="BK3" s="545"/>
      <c r="BL3" s="545"/>
      <c r="BM3" s="545"/>
      <c r="BN3" s="545"/>
      <c r="BO3" s="545"/>
      <c r="BP3" s="545"/>
      <c r="BQ3" s="545"/>
      <c r="BR3" s="545"/>
      <c r="BS3" s="545"/>
      <c r="BT3" s="545"/>
      <c r="BU3" s="545"/>
      <c r="BV3" s="545"/>
      <c r="BW3" s="545"/>
      <c r="BX3" s="545"/>
      <c r="BY3" s="545"/>
      <c r="BZ3" s="545"/>
      <c r="CA3" s="545"/>
      <c r="CB3" s="545"/>
      <c r="CC3" s="545"/>
      <c r="CD3" s="545"/>
      <c r="CE3" s="545"/>
      <c r="CF3" s="545"/>
      <c r="CG3" s="545"/>
      <c r="CH3" s="545"/>
      <c r="CI3" s="545"/>
      <c r="CJ3" s="545"/>
      <c r="CK3" s="545"/>
      <c r="CL3" s="545"/>
      <c r="CM3" s="545"/>
    </row>
    <row r="4" spans="1:91" s="67" customFormat="1" ht="12">
      <c r="A4" s="546" t="s">
        <v>36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8"/>
      <c r="R4" s="538" t="s">
        <v>273</v>
      </c>
      <c r="S4" s="539"/>
      <c r="T4" s="539"/>
      <c r="U4" s="540"/>
      <c r="V4" s="538" t="s">
        <v>272</v>
      </c>
      <c r="W4" s="539"/>
      <c r="X4" s="539"/>
      <c r="Y4" s="539"/>
      <c r="Z4" s="539"/>
      <c r="AA4" s="539"/>
      <c r="AB4" s="539"/>
      <c r="AC4" s="539"/>
      <c r="AD4" s="539"/>
      <c r="AE4" s="539"/>
      <c r="AF4" s="539"/>
      <c r="AG4" s="539"/>
      <c r="AH4" s="540"/>
      <c r="AI4" s="553" t="s">
        <v>220</v>
      </c>
      <c r="AJ4" s="554"/>
      <c r="AK4" s="554"/>
      <c r="AL4" s="554"/>
      <c r="AM4" s="554"/>
      <c r="AN4" s="554"/>
      <c r="AO4" s="554"/>
      <c r="AP4" s="554"/>
      <c r="AQ4" s="554"/>
      <c r="AR4" s="554"/>
      <c r="AS4" s="554"/>
      <c r="AT4" s="554"/>
      <c r="AU4" s="554"/>
      <c r="AV4" s="554"/>
      <c r="AW4" s="554"/>
      <c r="AX4" s="554"/>
      <c r="AY4" s="554"/>
      <c r="AZ4" s="554"/>
      <c r="BA4" s="554"/>
      <c r="BB4" s="554"/>
      <c r="BC4" s="554"/>
      <c r="BD4" s="554"/>
      <c r="BE4" s="554"/>
      <c r="BF4" s="554"/>
      <c r="BG4" s="554"/>
      <c r="BH4" s="554"/>
      <c r="BI4" s="554"/>
      <c r="BJ4" s="554"/>
      <c r="BK4" s="554"/>
      <c r="BL4" s="554"/>
      <c r="BM4" s="554"/>
      <c r="BN4" s="554"/>
      <c r="BO4" s="554"/>
      <c r="BP4" s="554"/>
      <c r="BQ4" s="554"/>
      <c r="BR4" s="554"/>
      <c r="BS4" s="554"/>
      <c r="BT4" s="554"/>
      <c r="BU4" s="554"/>
      <c r="BV4" s="554"/>
      <c r="BW4" s="554"/>
      <c r="BX4" s="554"/>
      <c r="BY4" s="554"/>
      <c r="BZ4" s="554"/>
      <c r="CA4" s="554"/>
      <c r="CB4" s="554"/>
      <c r="CC4" s="554"/>
      <c r="CD4" s="554"/>
      <c r="CE4" s="554"/>
      <c r="CF4" s="554"/>
      <c r="CG4" s="554"/>
      <c r="CH4" s="554"/>
      <c r="CI4" s="554"/>
      <c r="CJ4" s="554"/>
      <c r="CK4" s="554"/>
      <c r="CL4" s="554"/>
      <c r="CM4" s="555"/>
    </row>
    <row r="5" spans="1:91" s="67" customFormat="1" ht="12">
      <c r="A5" s="549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550"/>
      <c r="R5" s="551"/>
      <c r="S5" s="288"/>
      <c r="T5" s="288"/>
      <c r="U5" s="552"/>
      <c r="V5" s="551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552"/>
      <c r="AI5" s="546" t="s">
        <v>221</v>
      </c>
      <c r="AJ5" s="547"/>
      <c r="AK5" s="547"/>
      <c r="AL5" s="547"/>
      <c r="AM5" s="547"/>
      <c r="AN5" s="547"/>
      <c r="AO5" s="547"/>
      <c r="AP5" s="547"/>
      <c r="AQ5" s="548"/>
      <c r="AR5" s="553" t="s">
        <v>6</v>
      </c>
      <c r="AS5" s="554"/>
      <c r="AT5" s="554"/>
      <c r="AU5" s="554"/>
      <c r="AV5" s="554"/>
      <c r="AW5" s="554"/>
      <c r="AX5" s="554"/>
      <c r="AY5" s="554"/>
      <c r="AZ5" s="554"/>
      <c r="BA5" s="554"/>
      <c r="BB5" s="554"/>
      <c r="BC5" s="554"/>
      <c r="BD5" s="554"/>
      <c r="BE5" s="554"/>
      <c r="BF5" s="554"/>
      <c r="BG5" s="554"/>
      <c r="BH5" s="554"/>
      <c r="BI5" s="554"/>
      <c r="BJ5" s="554"/>
      <c r="BK5" s="554"/>
      <c r="BL5" s="554"/>
      <c r="BM5" s="554"/>
      <c r="BN5" s="554"/>
      <c r="BO5" s="554"/>
      <c r="BP5" s="554"/>
      <c r="BQ5" s="554"/>
      <c r="BR5" s="554"/>
      <c r="BS5" s="554"/>
      <c r="BT5" s="554"/>
      <c r="BU5" s="554"/>
      <c r="BV5" s="554"/>
      <c r="BW5" s="554"/>
      <c r="BX5" s="554"/>
      <c r="BY5" s="554"/>
      <c r="BZ5" s="554"/>
      <c r="CA5" s="554"/>
      <c r="CB5" s="554"/>
      <c r="CC5" s="554"/>
      <c r="CD5" s="554"/>
      <c r="CE5" s="554"/>
      <c r="CF5" s="554"/>
      <c r="CG5" s="554"/>
      <c r="CH5" s="554"/>
      <c r="CI5" s="554"/>
      <c r="CJ5" s="554"/>
      <c r="CK5" s="554"/>
      <c r="CL5" s="554"/>
      <c r="CM5" s="555"/>
    </row>
    <row r="6" spans="1:91" s="67" customFormat="1" ht="133.5" customHeight="1">
      <c r="A6" s="549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550"/>
      <c r="R6" s="551"/>
      <c r="S6" s="288"/>
      <c r="T6" s="288"/>
      <c r="U6" s="552"/>
      <c r="V6" s="551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552"/>
      <c r="AI6" s="549"/>
      <c r="AJ6" s="290"/>
      <c r="AK6" s="290"/>
      <c r="AL6" s="290"/>
      <c r="AM6" s="290"/>
      <c r="AN6" s="290"/>
      <c r="AO6" s="290"/>
      <c r="AP6" s="290"/>
      <c r="AQ6" s="550"/>
      <c r="AR6" s="541" t="s">
        <v>271</v>
      </c>
      <c r="AS6" s="542"/>
      <c r="AT6" s="542"/>
      <c r="AU6" s="542"/>
      <c r="AV6" s="542"/>
      <c r="AW6" s="542"/>
      <c r="AX6" s="542"/>
      <c r="AY6" s="556"/>
      <c r="AZ6" s="538" t="s">
        <v>274</v>
      </c>
      <c r="BA6" s="539"/>
      <c r="BB6" s="539"/>
      <c r="BC6" s="539"/>
      <c r="BD6" s="539"/>
      <c r="BE6" s="539"/>
      <c r="BF6" s="539"/>
      <c r="BG6" s="540"/>
      <c r="BH6" s="538" t="s">
        <v>275</v>
      </c>
      <c r="BI6" s="539"/>
      <c r="BJ6" s="539"/>
      <c r="BK6" s="539"/>
      <c r="BL6" s="539"/>
      <c r="BM6" s="539"/>
      <c r="BN6" s="539"/>
      <c r="BO6" s="540"/>
      <c r="BP6" s="538" t="s">
        <v>276</v>
      </c>
      <c r="BQ6" s="539"/>
      <c r="BR6" s="539"/>
      <c r="BS6" s="539"/>
      <c r="BT6" s="539"/>
      <c r="BU6" s="539"/>
      <c r="BV6" s="539"/>
      <c r="BW6" s="540"/>
      <c r="BX6" s="541" t="s">
        <v>270</v>
      </c>
      <c r="BY6" s="542"/>
      <c r="BZ6" s="542"/>
      <c r="CA6" s="542"/>
      <c r="CB6" s="542"/>
      <c r="CC6" s="542"/>
      <c r="CD6" s="542"/>
      <c r="CE6" s="542"/>
      <c r="CF6" s="542"/>
      <c r="CG6" s="542"/>
      <c r="CH6" s="542"/>
      <c r="CI6" s="542"/>
      <c r="CJ6" s="542"/>
      <c r="CK6" s="542"/>
      <c r="CL6" s="542"/>
      <c r="CM6" s="542"/>
    </row>
    <row r="7" spans="1:91" s="83" customFormat="1" ht="12.75" thickBot="1">
      <c r="A7" s="532">
        <v>1</v>
      </c>
      <c r="B7" s="533"/>
      <c r="C7" s="533"/>
      <c r="D7" s="533"/>
      <c r="E7" s="533"/>
      <c r="F7" s="533"/>
      <c r="G7" s="533"/>
      <c r="H7" s="533"/>
      <c r="I7" s="533"/>
      <c r="J7" s="533"/>
      <c r="K7" s="533"/>
      <c r="L7" s="533"/>
      <c r="M7" s="533"/>
      <c r="N7" s="533"/>
      <c r="O7" s="533"/>
      <c r="P7" s="533"/>
      <c r="Q7" s="534"/>
      <c r="R7" s="532">
        <v>2</v>
      </c>
      <c r="S7" s="533"/>
      <c r="T7" s="533"/>
      <c r="U7" s="534"/>
      <c r="V7" s="532">
        <v>3</v>
      </c>
      <c r="W7" s="533"/>
      <c r="X7" s="533"/>
      <c r="Y7" s="533"/>
      <c r="Z7" s="533"/>
      <c r="AA7" s="533"/>
      <c r="AB7" s="533"/>
      <c r="AC7" s="533"/>
      <c r="AD7" s="533"/>
      <c r="AE7" s="533"/>
      <c r="AF7" s="533"/>
      <c r="AG7" s="533"/>
      <c r="AH7" s="534"/>
      <c r="AI7" s="532">
        <v>4</v>
      </c>
      <c r="AJ7" s="533"/>
      <c r="AK7" s="533"/>
      <c r="AL7" s="533"/>
      <c r="AM7" s="533"/>
      <c r="AN7" s="533"/>
      <c r="AO7" s="533"/>
      <c r="AP7" s="533"/>
      <c r="AQ7" s="534"/>
      <c r="AR7" s="532">
        <v>5</v>
      </c>
      <c r="AS7" s="533"/>
      <c r="AT7" s="533"/>
      <c r="AU7" s="533"/>
      <c r="AV7" s="533"/>
      <c r="AW7" s="533"/>
      <c r="AX7" s="533"/>
      <c r="AY7" s="534"/>
      <c r="AZ7" s="532">
        <v>6</v>
      </c>
      <c r="BA7" s="533"/>
      <c r="BB7" s="533"/>
      <c r="BC7" s="533"/>
      <c r="BD7" s="533"/>
      <c r="BE7" s="533"/>
      <c r="BF7" s="533"/>
      <c r="BG7" s="534"/>
      <c r="BH7" s="532">
        <v>7</v>
      </c>
      <c r="BI7" s="533"/>
      <c r="BJ7" s="533"/>
      <c r="BK7" s="533"/>
      <c r="BL7" s="533"/>
      <c r="BM7" s="533"/>
      <c r="BN7" s="533"/>
      <c r="BO7" s="534"/>
      <c r="BP7" s="532">
        <v>8</v>
      </c>
      <c r="BQ7" s="533"/>
      <c r="BR7" s="533"/>
      <c r="BS7" s="533"/>
      <c r="BT7" s="533"/>
      <c r="BU7" s="533"/>
      <c r="BV7" s="533"/>
      <c r="BW7" s="534"/>
      <c r="BX7" s="532">
        <v>9</v>
      </c>
      <c r="BY7" s="533"/>
      <c r="BZ7" s="533"/>
      <c r="CA7" s="533"/>
      <c r="CB7" s="533"/>
      <c r="CC7" s="533"/>
      <c r="CD7" s="533"/>
      <c r="CE7" s="534"/>
      <c r="CF7" s="532">
        <v>10</v>
      </c>
      <c r="CG7" s="533"/>
      <c r="CH7" s="533"/>
      <c r="CI7" s="533"/>
      <c r="CJ7" s="533"/>
      <c r="CK7" s="533"/>
      <c r="CL7" s="533"/>
      <c r="CM7" s="534"/>
    </row>
    <row r="8" spans="1:91" s="10" customFormat="1" ht="12.75">
      <c r="A8" s="535" t="s">
        <v>223</v>
      </c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6"/>
      <c r="P8" s="536"/>
      <c r="Q8" s="537"/>
      <c r="R8" s="458" t="s">
        <v>224</v>
      </c>
      <c r="S8" s="458"/>
      <c r="T8" s="458"/>
      <c r="U8" s="459"/>
      <c r="V8" s="460" t="s">
        <v>8</v>
      </c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9"/>
      <c r="AI8" s="512">
        <f>AI11+AI14</f>
        <v>0</v>
      </c>
      <c r="AJ8" s="513"/>
      <c r="AK8" s="513"/>
      <c r="AL8" s="513"/>
      <c r="AM8" s="513"/>
      <c r="AN8" s="513"/>
      <c r="AO8" s="513"/>
      <c r="AP8" s="513"/>
      <c r="AQ8" s="514"/>
      <c r="AR8" s="512">
        <f>AR11</f>
        <v>0</v>
      </c>
      <c r="AS8" s="513"/>
      <c r="AT8" s="513"/>
      <c r="AU8" s="513"/>
      <c r="AV8" s="513"/>
      <c r="AW8" s="513"/>
      <c r="AX8" s="513"/>
      <c r="AY8" s="514"/>
      <c r="AZ8" s="512">
        <f>AZ14</f>
        <v>0</v>
      </c>
      <c r="BA8" s="513"/>
      <c r="BB8" s="513"/>
      <c r="BC8" s="513"/>
      <c r="BD8" s="513"/>
      <c r="BE8" s="513"/>
      <c r="BF8" s="513"/>
      <c r="BG8" s="514"/>
      <c r="BH8" s="512">
        <f>BH14</f>
        <v>0</v>
      </c>
      <c r="BI8" s="513"/>
      <c r="BJ8" s="513"/>
      <c r="BK8" s="513"/>
      <c r="BL8" s="513"/>
      <c r="BM8" s="513"/>
      <c r="BN8" s="513"/>
      <c r="BO8" s="514"/>
      <c r="BP8" s="518">
        <f>BP11</f>
        <v>0</v>
      </c>
      <c r="BQ8" s="513"/>
      <c r="BR8" s="513"/>
      <c r="BS8" s="513"/>
      <c r="BT8" s="513"/>
      <c r="BU8" s="513"/>
      <c r="BV8" s="513"/>
      <c r="BW8" s="514"/>
      <c r="BX8" s="512">
        <f>BX11</f>
        <v>0</v>
      </c>
      <c r="BY8" s="513"/>
      <c r="BZ8" s="513"/>
      <c r="CA8" s="513"/>
      <c r="CB8" s="513"/>
      <c r="CC8" s="513"/>
      <c r="CD8" s="513"/>
      <c r="CE8" s="514"/>
      <c r="CF8" s="518">
        <f>CF11</f>
        <v>0</v>
      </c>
      <c r="CG8" s="513"/>
      <c r="CH8" s="513"/>
      <c r="CI8" s="513"/>
      <c r="CJ8" s="513"/>
      <c r="CK8" s="513"/>
      <c r="CL8" s="513"/>
      <c r="CM8" s="519"/>
    </row>
    <row r="9" spans="1:91" s="10" customFormat="1" ht="13.5" thickBot="1">
      <c r="A9" s="521" t="s">
        <v>225</v>
      </c>
      <c r="B9" s="522"/>
      <c r="C9" s="522"/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2"/>
      <c r="Q9" s="523"/>
      <c r="R9" s="317"/>
      <c r="S9" s="317"/>
      <c r="T9" s="317"/>
      <c r="U9" s="318"/>
      <c r="V9" s="316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8"/>
      <c r="AI9" s="515"/>
      <c r="AJ9" s="516"/>
      <c r="AK9" s="516"/>
      <c r="AL9" s="516"/>
      <c r="AM9" s="516"/>
      <c r="AN9" s="516"/>
      <c r="AO9" s="516"/>
      <c r="AP9" s="516"/>
      <c r="AQ9" s="517"/>
      <c r="AR9" s="515"/>
      <c r="AS9" s="516"/>
      <c r="AT9" s="516"/>
      <c r="AU9" s="516"/>
      <c r="AV9" s="516"/>
      <c r="AW9" s="516"/>
      <c r="AX9" s="516"/>
      <c r="AY9" s="517"/>
      <c r="AZ9" s="515"/>
      <c r="BA9" s="516"/>
      <c r="BB9" s="516"/>
      <c r="BC9" s="516"/>
      <c r="BD9" s="516"/>
      <c r="BE9" s="516"/>
      <c r="BF9" s="516"/>
      <c r="BG9" s="517"/>
      <c r="BH9" s="515"/>
      <c r="BI9" s="516"/>
      <c r="BJ9" s="516"/>
      <c r="BK9" s="516"/>
      <c r="BL9" s="516"/>
      <c r="BM9" s="516"/>
      <c r="BN9" s="516"/>
      <c r="BO9" s="517"/>
      <c r="BP9" s="515"/>
      <c r="BQ9" s="516"/>
      <c r="BR9" s="516"/>
      <c r="BS9" s="516"/>
      <c r="BT9" s="516"/>
      <c r="BU9" s="516"/>
      <c r="BV9" s="516"/>
      <c r="BW9" s="517"/>
      <c r="BX9" s="515"/>
      <c r="BY9" s="516"/>
      <c r="BZ9" s="516"/>
      <c r="CA9" s="516"/>
      <c r="CB9" s="516"/>
      <c r="CC9" s="516"/>
      <c r="CD9" s="516"/>
      <c r="CE9" s="517"/>
      <c r="CF9" s="515"/>
      <c r="CG9" s="516"/>
      <c r="CH9" s="516"/>
      <c r="CI9" s="516"/>
      <c r="CJ9" s="516"/>
      <c r="CK9" s="516"/>
      <c r="CL9" s="516"/>
      <c r="CM9" s="520"/>
    </row>
    <row r="10" spans="1:91" s="10" customFormat="1" ht="12.75">
      <c r="A10" s="524" t="s">
        <v>226</v>
      </c>
      <c r="B10" s="525"/>
      <c r="C10" s="525"/>
      <c r="D10" s="525"/>
      <c r="E10" s="525"/>
      <c r="F10" s="525"/>
      <c r="G10" s="525"/>
      <c r="H10" s="525"/>
      <c r="I10" s="525"/>
      <c r="J10" s="525"/>
      <c r="K10" s="525"/>
      <c r="L10" s="525"/>
      <c r="M10" s="525"/>
      <c r="N10" s="525"/>
      <c r="O10" s="525"/>
      <c r="P10" s="525"/>
      <c r="Q10" s="526"/>
      <c r="R10" s="527"/>
      <c r="S10" s="527"/>
      <c r="T10" s="527"/>
      <c r="U10" s="528"/>
      <c r="V10" s="529"/>
      <c r="W10" s="530"/>
      <c r="X10" s="530"/>
      <c r="Y10" s="530"/>
      <c r="Z10" s="530"/>
      <c r="AA10" s="530"/>
      <c r="AB10" s="530"/>
      <c r="AC10" s="530"/>
      <c r="AD10" s="530"/>
      <c r="AE10" s="530"/>
      <c r="AF10" s="530"/>
      <c r="AG10" s="530"/>
      <c r="AH10" s="531"/>
      <c r="AI10" s="501"/>
      <c r="AJ10" s="502"/>
      <c r="AK10" s="502"/>
      <c r="AL10" s="502"/>
      <c r="AM10" s="502"/>
      <c r="AN10" s="502"/>
      <c r="AO10" s="502"/>
      <c r="AP10" s="502"/>
      <c r="AQ10" s="503"/>
      <c r="AR10" s="498" t="s">
        <v>8</v>
      </c>
      <c r="AS10" s="499"/>
      <c r="AT10" s="499"/>
      <c r="AU10" s="499"/>
      <c r="AV10" s="499"/>
      <c r="AW10" s="499"/>
      <c r="AX10" s="499"/>
      <c r="AY10" s="500"/>
      <c r="AZ10" s="498" t="s">
        <v>8</v>
      </c>
      <c r="BA10" s="499"/>
      <c r="BB10" s="499"/>
      <c r="BC10" s="499"/>
      <c r="BD10" s="499"/>
      <c r="BE10" s="499"/>
      <c r="BF10" s="499"/>
      <c r="BG10" s="500"/>
      <c r="BH10" s="498" t="s">
        <v>8</v>
      </c>
      <c r="BI10" s="499"/>
      <c r="BJ10" s="499"/>
      <c r="BK10" s="499"/>
      <c r="BL10" s="499"/>
      <c r="BM10" s="499"/>
      <c r="BN10" s="499"/>
      <c r="BO10" s="500"/>
      <c r="BP10" s="498" t="s">
        <v>8</v>
      </c>
      <c r="BQ10" s="499"/>
      <c r="BR10" s="499"/>
      <c r="BS10" s="499"/>
      <c r="BT10" s="499"/>
      <c r="BU10" s="499"/>
      <c r="BV10" s="499"/>
      <c r="BW10" s="500"/>
      <c r="BX10" s="501"/>
      <c r="BY10" s="502"/>
      <c r="BZ10" s="502"/>
      <c r="CA10" s="502"/>
      <c r="CB10" s="502"/>
      <c r="CC10" s="502"/>
      <c r="CD10" s="502"/>
      <c r="CE10" s="503"/>
      <c r="CF10" s="498" t="s">
        <v>8</v>
      </c>
      <c r="CG10" s="499"/>
      <c r="CH10" s="499"/>
      <c r="CI10" s="499"/>
      <c r="CJ10" s="499"/>
      <c r="CK10" s="499"/>
      <c r="CL10" s="499"/>
      <c r="CM10" s="504"/>
    </row>
    <row r="11" spans="1:91" s="180" customFormat="1" ht="24" customHeight="1">
      <c r="A11" s="505" t="s">
        <v>742</v>
      </c>
      <c r="B11" s="506"/>
      <c r="C11" s="506"/>
      <c r="D11" s="506"/>
      <c r="E11" s="506"/>
      <c r="F11" s="506"/>
      <c r="G11" s="506"/>
      <c r="H11" s="506"/>
      <c r="I11" s="506"/>
      <c r="J11" s="506"/>
      <c r="K11" s="506"/>
      <c r="L11" s="506"/>
      <c r="M11" s="506"/>
      <c r="N11" s="506"/>
      <c r="O11" s="506"/>
      <c r="P11" s="506"/>
      <c r="Q11" s="507"/>
      <c r="R11" s="508" t="s">
        <v>227</v>
      </c>
      <c r="S11" s="509"/>
      <c r="T11" s="509"/>
      <c r="U11" s="510"/>
      <c r="V11" s="511" t="s">
        <v>228</v>
      </c>
      <c r="W11" s="509"/>
      <c r="X11" s="509"/>
      <c r="Y11" s="509"/>
      <c r="Z11" s="509"/>
      <c r="AA11" s="509"/>
      <c r="AB11" s="509"/>
      <c r="AC11" s="509"/>
      <c r="AD11" s="509"/>
      <c r="AE11" s="509"/>
      <c r="AF11" s="509"/>
      <c r="AG11" s="509"/>
      <c r="AH11" s="510"/>
      <c r="AI11" s="492">
        <f>AI12+AI13</f>
        <v>0</v>
      </c>
      <c r="AJ11" s="493"/>
      <c r="AK11" s="493"/>
      <c r="AL11" s="493"/>
      <c r="AM11" s="493"/>
      <c r="AN11" s="493"/>
      <c r="AO11" s="493"/>
      <c r="AP11" s="493"/>
      <c r="AQ11" s="494"/>
      <c r="AR11" s="492"/>
      <c r="AS11" s="493"/>
      <c r="AT11" s="493"/>
      <c r="AU11" s="493"/>
      <c r="AV11" s="493"/>
      <c r="AW11" s="493"/>
      <c r="AX11" s="493"/>
      <c r="AY11" s="494"/>
      <c r="AZ11" s="489" t="s">
        <v>8</v>
      </c>
      <c r="BA11" s="490"/>
      <c r="BB11" s="490"/>
      <c r="BC11" s="490"/>
      <c r="BD11" s="490"/>
      <c r="BE11" s="490"/>
      <c r="BF11" s="490"/>
      <c r="BG11" s="491"/>
      <c r="BH11" s="489" t="s">
        <v>8</v>
      </c>
      <c r="BI11" s="490"/>
      <c r="BJ11" s="490"/>
      <c r="BK11" s="490"/>
      <c r="BL11" s="490"/>
      <c r="BM11" s="490"/>
      <c r="BN11" s="490"/>
      <c r="BO11" s="491"/>
      <c r="BP11" s="489"/>
      <c r="BQ11" s="490"/>
      <c r="BR11" s="490"/>
      <c r="BS11" s="490"/>
      <c r="BT11" s="490"/>
      <c r="BU11" s="490"/>
      <c r="BV11" s="490"/>
      <c r="BW11" s="491"/>
      <c r="BX11" s="492"/>
      <c r="BY11" s="493"/>
      <c r="BZ11" s="493"/>
      <c r="CA11" s="493"/>
      <c r="CB11" s="493"/>
      <c r="CC11" s="493"/>
      <c r="CD11" s="493"/>
      <c r="CE11" s="494"/>
      <c r="CF11" s="489"/>
      <c r="CG11" s="490"/>
      <c r="CH11" s="490"/>
      <c r="CI11" s="490"/>
      <c r="CJ11" s="490"/>
      <c r="CK11" s="178"/>
      <c r="CL11" s="178"/>
      <c r="CM11" s="179"/>
    </row>
    <row r="12" spans="1:91" s="10" customFormat="1" ht="12.75">
      <c r="A12" s="495" t="s">
        <v>739</v>
      </c>
      <c r="B12" s="496"/>
      <c r="C12" s="496"/>
      <c r="D12" s="496"/>
      <c r="E12" s="496"/>
      <c r="F12" s="496"/>
      <c r="G12" s="496"/>
      <c r="H12" s="496"/>
      <c r="I12" s="496"/>
      <c r="J12" s="496"/>
      <c r="K12" s="496"/>
      <c r="L12" s="496"/>
      <c r="M12" s="496"/>
      <c r="N12" s="496"/>
      <c r="O12" s="496"/>
      <c r="P12" s="496"/>
      <c r="Q12" s="497"/>
      <c r="R12" s="435" t="s">
        <v>72</v>
      </c>
      <c r="S12" s="436"/>
      <c r="T12" s="436"/>
      <c r="U12" s="437"/>
      <c r="V12" s="438" t="s">
        <v>733</v>
      </c>
      <c r="W12" s="436"/>
      <c r="X12" s="436"/>
      <c r="Y12" s="436"/>
      <c r="Z12" s="436"/>
      <c r="AA12" s="436"/>
      <c r="AB12" s="436"/>
      <c r="AC12" s="436"/>
      <c r="AD12" s="436"/>
      <c r="AE12" s="436"/>
      <c r="AF12" s="436"/>
      <c r="AG12" s="436"/>
      <c r="AH12" s="437"/>
      <c r="AI12" s="334">
        <f>AR12+BX12</f>
        <v>0</v>
      </c>
      <c r="AJ12" s="335"/>
      <c r="AK12" s="335"/>
      <c r="AL12" s="335"/>
      <c r="AM12" s="335"/>
      <c r="AN12" s="335"/>
      <c r="AO12" s="335"/>
      <c r="AP12" s="335"/>
      <c r="AQ12" s="336"/>
      <c r="AR12" s="334"/>
      <c r="AS12" s="335"/>
      <c r="AT12" s="335"/>
      <c r="AU12" s="335"/>
      <c r="AV12" s="335"/>
      <c r="AW12" s="335"/>
      <c r="AX12" s="335"/>
      <c r="AY12" s="336"/>
      <c r="AZ12" s="470" t="s">
        <v>8</v>
      </c>
      <c r="BA12" s="471"/>
      <c r="BB12" s="471"/>
      <c r="BC12" s="471"/>
      <c r="BD12" s="471"/>
      <c r="BE12" s="471"/>
      <c r="BF12" s="471"/>
      <c r="BG12" s="472"/>
      <c r="BH12" s="470" t="s">
        <v>8</v>
      </c>
      <c r="BI12" s="471"/>
      <c r="BJ12" s="471"/>
      <c r="BK12" s="471"/>
      <c r="BL12" s="471"/>
      <c r="BM12" s="471"/>
      <c r="BN12" s="471"/>
      <c r="BO12" s="472"/>
      <c r="BP12" s="470"/>
      <c r="BQ12" s="471"/>
      <c r="BR12" s="471"/>
      <c r="BS12" s="471"/>
      <c r="BT12" s="471"/>
      <c r="BU12" s="471"/>
      <c r="BV12" s="471"/>
      <c r="BW12" s="472"/>
      <c r="BX12" s="334"/>
      <c r="BY12" s="335"/>
      <c r="BZ12" s="335"/>
      <c r="CA12" s="335"/>
      <c r="CB12" s="335"/>
      <c r="CC12" s="335"/>
      <c r="CD12" s="335"/>
      <c r="CE12" s="336"/>
      <c r="CF12" s="470"/>
      <c r="CG12" s="471"/>
      <c r="CH12" s="471"/>
      <c r="CI12" s="471"/>
      <c r="CJ12" s="471"/>
      <c r="CK12" s="174"/>
      <c r="CL12" s="174"/>
      <c r="CM12" s="175"/>
    </row>
    <row r="13" spans="1:91" s="10" customFormat="1" ht="12.75">
      <c r="A13" s="479" t="s">
        <v>740</v>
      </c>
      <c r="B13" s="480"/>
      <c r="C13" s="480"/>
      <c r="D13" s="480"/>
      <c r="E13" s="480"/>
      <c r="F13" s="480"/>
      <c r="G13" s="480"/>
      <c r="H13" s="480"/>
      <c r="I13" s="480"/>
      <c r="J13" s="480"/>
      <c r="K13" s="480"/>
      <c r="L13" s="480"/>
      <c r="M13" s="480"/>
      <c r="N13" s="480"/>
      <c r="O13" s="480"/>
      <c r="P13" s="480"/>
      <c r="Q13" s="481"/>
      <c r="R13" s="435" t="s">
        <v>113</v>
      </c>
      <c r="S13" s="436"/>
      <c r="T13" s="436"/>
      <c r="U13" s="437"/>
      <c r="V13" s="438" t="s">
        <v>741</v>
      </c>
      <c r="W13" s="436"/>
      <c r="X13" s="436"/>
      <c r="Y13" s="436"/>
      <c r="Z13" s="436"/>
      <c r="AA13" s="436"/>
      <c r="AB13" s="436"/>
      <c r="AC13" s="436"/>
      <c r="AD13" s="436"/>
      <c r="AE13" s="436"/>
      <c r="AF13" s="436"/>
      <c r="AG13" s="436"/>
      <c r="AH13" s="437"/>
      <c r="AI13" s="334">
        <f>AR13+BX13</f>
        <v>0</v>
      </c>
      <c r="AJ13" s="335"/>
      <c r="AK13" s="335"/>
      <c r="AL13" s="335"/>
      <c r="AM13" s="335"/>
      <c r="AN13" s="335"/>
      <c r="AO13" s="335"/>
      <c r="AP13" s="335"/>
      <c r="AQ13" s="336"/>
      <c r="AR13" s="334"/>
      <c r="AS13" s="335"/>
      <c r="AT13" s="335"/>
      <c r="AU13" s="335"/>
      <c r="AV13" s="335"/>
      <c r="AW13" s="335"/>
      <c r="AX13" s="335"/>
      <c r="AY13" s="336"/>
      <c r="AZ13" s="470" t="s">
        <v>8</v>
      </c>
      <c r="BA13" s="471"/>
      <c r="BB13" s="471"/>
      <c r="BC13" s="471"/>
      <c r="BD13" s="471"/>
      <c r="BE13" s="471"/>
      <c r="BF13" s="471"/>
      <c r="BG13" s="472"/>
      <c r="BH13" s="470" t="s">
        <v>8</v>
      </c>
      <c r="BI13" s="471"/>
      <c r="BJ13" s="471"/>
      <c r="BK13" s="471"/>
      <c r="BL13" s="471"/>
      <c r="BM13" s="471"/>
      <c r="BN13" s="471"/>
      <c r="BO13" s="472"/>
      <c r="BP13" s="470"/>
      <c r="BQ13" s="471"/>
      <c r="BR13" s="471"/>
      <c r="BS13" s="471"/>
      <c r="BT13" s="471"/>
      <c r="BU13" s="471"/>
      <c r="BV13" s="471"/>
      <c r="BW13" s="472"/>
      <c r="BX13" s="334"/>
      <c r="BY13" s="335"/>
      <c r="BZ13" s="335"/>
      <c r="CA13" s="335"/>
      <c r="CB13" s="335"/>
      <c r="CC13" s="335"/>
      <c r="CD13" s="335"/>
      <c r="CE13" s="336"/>
      <c r="CF13" s="470"/>
      <c r="CG13" s="471"/>
      <c r="CH13" s="471"/>
      <c r="CI13" s="471"/>
      <c r="CJ13" s="471"/>
      <c r="CK13" s="176"/>
      <c r="CL13" s="176"/>
      <c r="CM13" s="177"/>
    </row>
    <row r="14" spans="1:91" s="183" customFormat="1" ht="12.75">
      <c r="A14" s="482" t="s">
        <v>743</v>
      </c>
      <c r="B14" s="483"/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4"/>
      <c r="R14" s="485" t="s">
        <v>229</v>
      </c>
      <c r="S14" s="486"/>
      <c r="T14" s="486"/>
      <c r="U14" s="487"/>
      <c r="V14" s="488" t="s">
        <v>230</v>
      </c>
      <c r="W14" s="486"/>
      <c r="X14" s="486"/>
      <c r="Y14" s="486"/>
      <c r="Z14" s="486"/>
      <c r="AA14" s="486"/>
      <c r="AB14" s="486"/>
      <c r="AC14" s="486"/>
      <c r="AD14" s="486"/>
      <c r="AE14" s="486"/>
      <c r="AF14" s="486"/>
      <c r="AG14" s="486"/>
      <c r="AH14" s="487"/>
      <c r="AI14" s="473">
        <f>AI15+AI16</f>
        <v>0</v>
      </c>
      <c r="AJ14" s="474"/>
      <c r="AK14" s="474"/>
      <c r="AL14" s="474"/>
      <c r="AM14" s="474"/>
      <c r="AN14" s="474"/>
      <c r="AO14" s="474"/>
      <c r="AP14" s="474"/>
      <c r="AQ14" s="475"/>
      <c r="AR14" s="476" t="s">
        <v>8</v>
      </c>
      <c r="AS14" s="477"/>
      <c r="AT14" s="477"/>
      <c r="AU14" s="477"/>
      <c r="AV14" s="477"/>
      <c r="AW14" s="477"/>
      <c r="AX14" s="477"/>
      <c r="AY14" s="478"/>
      <c r="AZ14" s="473"/>
      <c r="BA14" s="474"/>
      <c r="BB14" s="474"/>
      <c r="BC14" s="474"/>
      <c r="BD14" s="474"/>
      <c r="BE14" s="474"/>
      <c r="BF14" s="474"/>
      <c r="BG14" s="475"/>
      <c r="BH14" s="473"/>
      <c r="BI14" s="474"/>
      <c r="BJ14" s="474"/>
      <c r="BK14" s="474"/>
      <c r="BL14" s="474"/>
      <c r="BM14" s="474"/>
      <c r="BN14" s="474"/>
      <c r="BO14" s="475"/>
      <c r="BP14" s="476" t="s">
        <v>8</v>
      </c>
      <c r="BQ14" s="477"/>
      <c r="BR14" s="477"/>
      <c r="BS14" s="477"/>
      <c r="BT14" s="477"/>
      <c r="BU14" s="477"/>
      <c r="BV14" s="477"/>
      <c r="BW14" s="478"/>
      <c r="BX14" s="476" t="s">
        <v>8</v>
      </c>
      <c r="BY14" s="477"/>
      <c r="BZ14" s="477"/>
      <c r="CA14" s="477"/>
      <c r="CB14" s="477"/>
      <c r="CC14" s="477"/>
      <c r="CD14" s="477"/>
      <c r="CE14" s="478"/>
      <c r="CF14" s="476" t="s">
        <v>8</v>
      </c>
      <c r="CG14" s="477"/>
      <c r="CH14" s="477"/>
      <c r="CI14" s="477"/>
      <c r="CJ14" s="477"/>
      <c r="CK14" s="181"/>
      <c r="CL14" s="181"/>
      <c r="CM14" s="182"/>
    </row>
    <row r="15" spans="1:91" s="10" customFormat="1" ht="12.75">
      <c r="A15" s="479" t="s">
        <v>735</v>
      </c>
      <c r="B15" s="480"/>
      <c r="C15" s="480"/>
      <c r="D15" s="480"/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480"/>
      <c r="Q15" s="481"/>
      <c r="R15" s="435" t="s">
        <v>736</v>
      </c>
      <c r="S15" s="436"/>
      <c r="T15" s="436"/>
      <c r="U15" s="437"/>
      <c r="V15" s="438" t="s">
        <v>734</v>
      </c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7"/>
      <c r="AI15" s="334">
        <f>AZ15+BH15</f>
        <v>0</v>
      </c>
      <c r="AJ15" s="335"/>
      <c r="AK15" s="335"/>
      <c r="AL15" s="335"/>
      <c r="AM15" s="335"/>
      <c r="AN15" s="335"/>
      <c r="AO15" s="335"/>
      <c r="AP15" s="335"/>
      <c r="AQ15" s="336"/>
      <c r="AR15" s="470" t="s">
        <v>8</v>
      </c>
      <c r="AS15" s="471"/>
      <c r="AT15" s="471"/>
      <c r="AU15" s="471"/>
      <c r="AV15" s="471"/>
      <c r="AW15" s="471"/>
      <c r="AX15" s="471"/>
      <c r="AY15" s="472"/>
      <c r="AZ15" s="334"/>
      <c r="BA15" s="335"/>
      <c r="BB15" s="335"/>
      <c r="BC15" s="335"/>
      <c r="BD15" s="335"/>
      <c r="BE15" s="335"/>
      <c r="BF15" s="335"/>
      <c r="BG15" s="336"/>
      <c r="BH15" s="334"/>
      <c r="BI15" s="335"/>
      <c r="BJ15" s="335"/>
      <c r="BK15" s="335"/>
      <c r="BL15" s="335"/>
      <c r="BM15" s="335"/>
      <c r="BN15" s="335"/>
      <c r="BO15" s="336"/>
      <c r="BP15" s="470" t="s">
        <v>8</v>
      </c>
      <c r="BQ15" s="471"/>
      <c r="BR15" s="471"/>
      <c r="BS15" s="471"/>
      <c r="BT15" s="471"/>
      <c r="BU15" s="471"/>
      <c r="BV15" s="471"/>
      <c r="BW15" s="472"/>
      <c r="BX15" s="470" t="s">
        <v>8</v>
      </c>
      <c r="BY15" s="471"/>
      <c r="BZ15" s="471"/>
      <c r="CA15" s="471"/>
      <c r="CB15" s="471"/>
      <c r="CC15" s="471"/>
      <c r="CD15" s="471"/>
      <c r="CE15" s="472"/>
      <c r="CF15" s="470" t="s">
        <v>8</v>
      </c>
      <c r="CG15" s="471"/>
      <c r="CH15" s="471"/>
      <c r="CI15" s="471"/>
      <c r="CJ15" s="471"/>
      <c r="CK15" s="174"/>
      <c r="CL15" s="174"/>
      <c r="CM15" s="175"/>
    </row>
    <row r="16" spans="1:91" s="22" customFormat="1" ht="24" customHeight="1" thickBot="1">
      <c r="A16" s="339" t="s">
        <v>738</v>
      </c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1"/>
      <c r="R16" s="385" t="s">
        <v>744</v>
      </c>
      <c r="S16" s="386"/>
      <c r="T16" s="386"/>
      <c r="U16" s="387"/>
      <c r="V16" s="399" t="s">
        <v>737</v>
      </c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7"/>
      <c r="AI16" s="337">
        <f>AZ16+BH16</f>
        <v>0</v>
      </c>
      <c r="AJ16" s="338"/>
      <c r="AK16" s="338"/>
      <c r="AL16" s="338"/>
      <c r="AM16" s="338"/>
      <c r="AN16" s="338"/>
      <c r="AO16" s="338"/>
      <c r="AP16" s="338"/>
      <c r="AQ16" s="380"/>
      <c r="AR16" s="461" t="s">
        <v>8</v>
      </c>
      <c r="AS16" s="462"/>
      <c r="AT16" s="462"/>
      <c r="AU16" s="462"/>
      <c r="AV16" s="462"/>
      <c r="AW16" s="462"/>
      <c r="AX16" s="462"/>
      <c r="AY16" s="463"/>
      <c r="AZ16" s="337"/>
      <c r="BA16" s="338"/>
      <c r="BB16" s="338"/>
      <c r="BC16" s="338"/>
      <c r="BD16" s="338"/>
      <c r="BE16" s="338"/>
      <c r="BF16" s="338"/>
      <c r="BG16" s="380"/>
      <c r="BH16" s="337"/>
      <c r="BI16" s="338"/>
      <c r="BJ16" s="338"/>
      <c r="BK16" s="338"/>
      <c r="BL16" s="338"/>
      <c r="BM16" s="338"/>
      <c r="BN16" s="338"/>
      <c r="BO16" s="380"/>
      <c r="BP16" s="461" t="s">
        <v>8</v>
      </c>
      <c r="BQ16" s="462"/>
      <c r="BR16" s="462"/>
      <c r="BS16" s="462"/>
      <c r="BT16" s="462"/>
      <c r="BU16" s="462"/>
      <c r="BV16" s="462"/>
      <c r="BW16" s="463"/>
      <c r="BX16" s="461" t="s">
        <v>8</v>
      </c>
      <c r="BY16" s="462"/>
      <c r="BZ16" s="462"/>
      <c r="CA16" s="462"/>
      <c r="CB16" s="462"/>
      <c r="CC16" s="462"/>
      <c r="CD16" s="462"/>
      <c r="CE16" s="463"/>
      <c r="CF16" s="461" t="s">
        <v>8</v>
      </c>
      <c r="CG16" s="462"/>
      <c r="CH16" s="462"/>
      <c r="CI16" s="462"/>
      <c r="CJ16" s="462"/>
      <c r="CK16" s="172"/>
      <c r="CL16" s="172"/>
      <c r="CM16" s="173"/>
    </row>
    <row r="17" spans="1:92" s="10" customFormat="1" ht="13.5" thickBot="1">
      <c r="A17" s="464" t="s">
        <v>231</v>
      </c>
      <c r="B17" s="465"/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6"/>
      <c r="R17" s="467" t="s">
        <v>232</v>
      </c>
      <c r="S17" s="467"/>
      <c r="T17" s="467"/>
      <c r="U17" s="468"/>
      <c r="V17" s="469" t="s">
        <v>8</v>
      </c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8"/>
      <c r="AI17" s="450">
        <f>AI19+AI25+AI40+AI44+AI51</f>
        <v>26102165.944020595</v>
      </c>
      <c r="AJ17" s="451"/>
      <c r="AK17" s="451"/>
      <c r="AL17" s="451"/>
      <c r="AM17" s="451"/>
      <c r="AN17" s="451"/>
      <c r="AO17" s="451"/>
      <c r="AP17" s="451"/>
      <c r="AQ17" s="452"/>
      <c r="AR17" s="450">
        <f>AR19+AR25+AR40+AR44+AR51</f>
        <v>26102165.944020595</v>
      </c>
      <c r="AS17" s="451"/>
      <c r="AT17" s="451"/>
      <c r="AU17" s="451"/>
      <c r="AV17" s="451"/>
      <c r="AW17" s="451"/>
      <c r="AX17" s="451"/>
      <c r="AY17" s="452"/>
      <c r="AZ17" s="450">
        <f>AZ19+AZ25+AZ40+AZ44+AZ51</f>
        <v>0</v>
      </c>
      <c r="BA17" s="451"/>
      <c r="BB17" s="451"/>
      <c r="BC17" s="451"/>
      <c r="BD17" s="451"/>
      <c r="BE17" s="451"/>
      <c r="BF17" s="451"/>
      <c r="BG17" s="452"/>
      <c r="BH17" s="450">
        <f>BH19+BH25+BH40+BH44+BH51</f>
        <v>0</v>
      </c>
      <c r="BI17" s="451"/>
      <c r="BJ17" s="451"/>
      <c r="BK17" s="451"/>
      <c r="BL17" s="451"/>
      <c r="BM17" s="451"/>
      <c r="BN17" s="451"/>
      <c r="BO17" s="452"/>
      <c r="BP17" s="450">
        <f>BP19+BP25+BP40+BP44+BP51</f>
        <v>0</v>
      </c>
      <c r="BQ17" s="451"/>
      <c r="BR17" s="451"/>
      <c r="BS17" s="451"/>
      <c r="BT17" s="451"/>
      <c r="BU17" s="451"/>
      <c r="BV17" s="451"/>
      <c r="BW17" s="452"/>
      <c r="BX17" s="450">
        <f>BX19+BX25+BX40+BX44+BX51</f>
        <v>0</v>
      </c>
      <c r="BY17" s="451"/>
      <c r="BZ17" s="451"/>
      <c r="CA17" s="451"/>
      <c r="CB17" s="451"/>
      <c r="CC17" s="451"/>
      <c r="CD17" s="451"/>
      <c r="CE17" s="452"/>
      <c r="CF17" s="450">
        <f>CF19+CF25+CF40+CF44+CF51</f>
        <v>0</v>
      </c>
      <c r="CG17" s="451"/>
      <c r="CH17" s="451"/>
      <c r="CI17" s="451"/>
      <c r="CJ17" s="451"/>
      <c r="CK17" s="451"/>
      <c r="CL17" s="451"/>
      <c r="CM17" s="453"/>
      <c r="CN17" s="61">
        <f>SUM(CN20:CN64)</f>
        <v>26102165.944020595</v>
      </c>
    </row>
    <row r="18" spans="1:91" s="10" customFormat="1" ht="12.75">
      <c r="A18" s="454" t="s">
        <v>233</v>
      </c>
      <c r="B18" s="455"/>
      <c r="C18" s="455"/>
      <c r="D18" s="455"/>
      <c r="E18" s="455"/>
      <c r="F18" s="455"/>
      <c r="G18" s="455"/>
      <c r="H18" s="455"/>
      <c r="I18" s="455"/>
      <c r="J18" s="455"/>
      <c r="K18" s="455"/>
      <c r="L18" s="455"/>
      <c r="M18" s="455"/>
      <c r="N18" s="455"/>
      <c r="O18" s="455"/>
      <c r="P18" s="455"/>
      <c r="Q18" s="456"/>
      <c r="R18" s="457"/>
      <c r="S18" s="458"/>
      <c r="T18" s="458"/>
      <c r="U18" s="459"/>
      <c r="V18" s="460"/>
      <c r="W18" s="458"/>
      <c r="X18" s="458"/>
      <c r="Y18" s="458"/>
      <c r="Z18" s="458"/>
      <c r="AA18" s="458"/>
      <c r="AB18" s="458"/>
      <c r="AC18" s="458"/>
      <c r="AD18" s="458"/>
      <c r="AE18" s="458"/>
      <c r="AF18" s="458"/>
      <c r="AG18" s="458"/>
      <c r="AH18" s="459"/>
      <c r="AI18" s="439"/>
      <c r="AJ18" s="440"/>
      <c r="AK18" s="440"/>
      <c r="AL18" s="440"/>
      <c r="AM18" s="440"/>
      <c r="AN18" s="440"/>
      <c r="AO18" s="440"/>
      <c r="AP18" s="440"/>
      <c r="AQ18" s="441"/>
      <c r="AR18" s="439"/>
      <c r="AS18" s="440"/>
      <c r="AT18" s="440"/>
      <c r="AU18" s="440"/>
      <c r="AV18" s="440"/>
      <c r="AW18" s="440"/>
      <c r="AX18" s="440"/>
      <c r="AY18" s="441"/>
      <c r="AZ18" s="439"/>
      <c r="BA18" s="440"/>
      <c r="BB18" s="440"/>
      <c r="BC18" s="440"/>
      <c r="BD18" s="440"/>
      <c r="BE18" s="440"/>
      <c r="BF18" s="440"/>
      <c r="BG18" s="441"/>
      <c r="BH18" s="439"/>
      <c r="BI18" s="440"/>
      <c r="BJ18" s="440"/>
      <c r="BK18" s="440"/>
      <c r="BL18" s="440"/>
      <c r="BM18" s="440"/>
      <c r="BN18" s="440"/>
      <c r="BO18" s="441"/>
      <c r="BP18" s="439"/>
      <c r="BQ18" s="440"/>
      <c r="BR18" s="440"/>
      <c r="BS18" s="440"/>
      <c r="BT18" s="440"/>
      <c r="BU18" s="440"/>
      <c r="BV18" s="440"/>
      <c r="BW18" s="441"/>
      <c r="BX18" s="439"/>
      <c r="BY18" s="440"/>
      <c r="BZ18" s="440"/>
      <c r="CA18" s="440"/>
      <c r="CB18" s="440"/>
      <c r="CC18" s="440"/>
      <c r="CD18" s="440"/>
      <c r="CE18" s="441"/>
      <c r="CF18" s="439"/>
      <c r="CG18" s="440"/>
      <c r="CH18" s="440"/>
      <c r="CI18" s="440"/>
      <c r="CJ18" s="440"/>
      <c r="CK18" s="440"/>
      <c r="CL18" s="440"/>
      <c r="CM18" s="442"/>
    </row>
    <row r="19" spans="1:91" s="10" customFormat="1" ht="24.75" customHeight="1">
      <c r="A19" s="443" t="s">
        <v>234</v>
      </c>
      <c r="B19" s="444"/>
      <c r="C19" s="444"/>
      <c r="D19" s="444"/>
      <c r="E19" s="444"/>
      <c r="F19" s="444"/>
      <c r="G19" s="444"/>
      <c r="H19" s="444"/>
      <c r="I19" s="444"/>
      <c r="J19" s="444"/>
      <c r="K19" s="444"/>
      <c r="L19" s="444"/>
      <c r="M19" s="444"/>
      <c r="N19" s="444"/>
      <c r="O19" s="444"/>
      <c r="P19" s="444"/>
      <c r="Q19" s="445"/>
      <c r="R19" s="446"/>
      <c r="S19" s="447"/>
      <c r="T19" s="447"/>
      <c r="U19" s="448"/>
      <c r="V19" s="449" t="s">
        <v>702</v>
      </c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8"/>
      <c r="AI19" s="428">
        <f>AI21+AI22+AI23+AI24</f>
        <v>24061286.822820596</v>
      </c>
      <c r="AJ19" s="429"/>
      <c r="AK19" s="429"/>
      <c r="AL19" s="429"/>
      <c r="AM19" s="429"/>
      <c r="AN19" s="429"/>
      <c r="AO19" s="429"/>
      <c r="AP19" s="429"/>
      <c r="AQ19" s="430"/>
      <c r="AR19" s="428">
        <f>AR21+AR22+AR23+AR24</f>
        <v>24061286.822820596</v>
      </c>
      <c r="AS19" s="429"/>
      <c r="AT19" s="429"/>
      <c r="AU19" s="429"/>
      <c r="AV19" s="429"/>
      <c r="AW19" s="429"/>
      <c r="AX19" s="429"/>
      <c r="AY19" s="430"/>
      <c r="AZ19" s="428">
        <f>AZ21+AZ22+AZ23+AZ24</f>
        <v>0</v>
      </c>
      <c r="BA19" s="429"/>
      <c r="BB19" s="429"/>
      <c r="BC19" s="429"/>
      <c r="BD19" s="429"/>
      <c r="BE19" s="429"/>
      <c r="BF19" s="429"/>
      <c r="BG19" s="430"/>
      <c r="BH19" s="428">
        <f>BH21+BH22+BH23+BH24</f>
        <v>0</v>
      </c>
      <c r="BI19" s="429"/>
      <c r="BJ19" s="429"/>
      <c r="BK19" s="429"/>
      <c r="BL19" s="429"/>
      <c r="BM19" s="429"/>
      <c r="BN19" s="429"/>
      <c r="BO19" s="430"/>
      <c r="BP19" s="428">
        <f>BP21+BP22+BP23+BP24</f>
        <v>0</v>
      </c>
      <c r="BQ19" s="429"/>
      <c r="BR19" s="429"/>
      <c r="BS19" s="429"/>
      <c r="BT19" s="429"/>
      <c r="BU19" s="429"/>
      <c r="BV19" s="429"/>
      <c r="BW19" s="430"/>
      <c r="BX19" s="428">
        <f>BX21+BX22+BX23+BX24</f>
        <v>0</v>
      </c>
      <c r="BY19" s="429"/>
      <c r="BZ19" s="429"/>
      <c r="CA19" s="429"/>
      <c r="CB19" s="429"/>
      <c r="CC19" s="429"/>
      <c r="CD19" s="429"/>
      <c r="CE19" s="430"/>
      <c r="CF19" s="428">
        <f>CF21+CF22+CF23+CF24</f>
        <v>0</v>
      </c>
      <c r="CG19" s="429"/>
      <c r="CH19" s="429"/>
      <c r="CI19" s="429"/>
      <c r="CJ19" s="429"/>
      <c r="CK19" s="429"/>
      <c r="CL19" s="429"/>
      <c r="CM19" s="431"/>
    </row>
    <row r="20" spans="1:91" s="10" customFormat="1" ht="12.75">
      <c r="A20" s="432" t="s">
        <v>222</v>
      </c>
      <c r="B20" s="433"/>
      <c r="C20" s="433"/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4"/>
      <c r="R20" s="435"/>
      <c r="S20" s="436"/>
      <c r="T20" s="436"/>
      <c r="U20" s="437"/>
      <c r="V20" s="438"/>
      <c r="W20" s="436"/>
      <c r="X20" s="436"/>
      <c r="Y20" s="436"/>
      <c r="Z20" s="436"/>
      <c r="AA20" s="436"/>
      <c r="AB20" s="436"/>
      <c r="AC20" s="436"/>
      <c r="AD20" s="436"/>
      <c r="AE20" s="436"/>
      <c r="AF20" s="436"/>
      <c r="AG20" s="436"/>
      <c r="AH20" s="437"/>
      <c r="AI20" s="334"/>
      <c r="AJ20" s="335"/>
      <c r="AK20" s="335"/>
      <c r="AL20" s="335"/>
      <c r="AM20" s="335"/>
      <c r="AN20" s="335"/>
      <c r="AO20" s="335"/>
      <c r="AP20" s="335"/>
      <c r="AQ20" s="336"/>
      <c r="AR20" s="334"/>
      <c r="AS20" s="335"/>
      <c r="AT20" s="335"/>
      <c r="AU20" s="335"/>
      <c r="AV20" s="335"/>
      <c r="AW20" s="335"/>
      <c r="AX20" s="335"/>
      <c r="AY20" s="336"/>
      <c r="AZ20" s="334"/>
      <c r="BA20" s="335"/>
      <c r="BB20" s="335"/>
      <c r="BC20" s="335"/>
      <c r="BD20" s="335"/>
      <c r="BE20" s="335"/>
      <c r="BF20" s="335"/>
      <c r="BG20" s="336"/>
      <c r="BH20" s="334"/>
      <c r="BI20" s="335"/>
      <c r="BJ20" s="335"/>
      <c r="BK20" s="335"/>
      <c r="BL20" s="335"/>
      <c r="BM20" s="335"/>
      <c r="BN20" s="335"/>
      <c r="BO20" s="336"/>
      <c r="BP20" s="334"/>
      <c r="BQ20" s="335"/>
      <c r="BR20" s="335"/>
      <c r="BS20" s="335"/>
      <c r="BT20" s="335"/>
      <c r="BU20" s="335"/>
      <c r="BV20" s="335"/>
      <c r="BW20" s="336"/>
      <c r="BX20" s="334"/>
      <c r="BY20" s="335"/>
      <c r="BZ20" s="335"/>
      <c r="CA20" s="335"/>
      <c r="CB20" s="335"/>
      <c r="CC20" s="335"/>
      <c r="CD20" s="335"/>
      <c r="CE20" s="336"/>
      <c r="CF20" s="334"/>
      <c r="CG20" s="335"/>
      <c r="CH20" s="335"/>
      <c r="CI20" s="335"/>
      <c r="CJ20" s="335"/>
      <c r="CK20" s="335"/>
      <c r="CL20" s="335"/>
      <c r="CM20" s="427"/>
    </row>
    <row r="21" spans="1:92" s="22" customFormat="1" ht="12.75">
      <c r="A21" s="396" t="s">
        <v>235</v>
      </c>
      <c r="B21" s="397"/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8"/>
      <c r="R21" s="385" t="s">
        <v>72</v>
      </c>
      <c r="S21" s="386"/>
      <c r="T21" s="386"/>
      <c r="U21" s="387"/>
      <c r="V21" s="399" t="s">
        <v>236</v>
      </c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7"/>
      <c r="AI21" s="337">
        <f>AR21+AZ21+BH21+BP21+BX21+CF21</f>
        <v>18550968.8311</v>
      </c>
      <c r="AJ21" s="338"/>
      <c r="AK21" s="338"/>
      <c r="AL21" s="338"/>
      <c r="AM21" s="338"/>
      <c r="AN21" s="338"/>
      <c r="AO21" s="338"/>
      <c r="AP21" s="338"/>
      <c r="AQ21" s="380"/>
      <c r="AR21" s="337">
        <f>'211 КР'!D106</f>
        <v>18550968.8311</v>
      </c>
      <c r="AS21" s="338"/>
      <c r="AT21" s="338"/>
      <c r="AU21" s="338"/>
      <c r="AV21" s="338"/>
      <c r="AW21" s="338"/>
      <c r="AX21" s="338"/>
      <c r="AY21" s="380"/>
      <c r="AZ21" s="337"/>
      <c r="BA21" s="338"/>
      <c r="BB21" s="338"/>
      <c r="BC21" s="338"/>
      <c r="BD21" s="338"/>
      <c r="BE21" s="338"/>
      <c r="BF21" s="338"/>
      <c r="BG21" s="380"/>
      <c r="BH21" s="337"/>
      <c r="BI21" s="338"/>
      <c r="BJ21" s="338"/>
      <c r="BK21" s="338"/>
      <c r="BL21" s="338"/>
      <c r="BM21" s="338"/>
      <c r="BN21" s="338"/>
      <c r="BO21" s="380"/>
      <c r="BP21" s="337"/>
      <c r="BQ21" s="338"/>
      <c r="BR21" s="338"/>
      <c r="BS21" s="338"/>
      <c r="BT21" s="338"/>
      <c r="BU21" s="338"/>
      <c r="BV21" s="338"/>
      <c r="BW21" s="380"/>
      <c r="BX21" s="337"/>
      <c r="BY21" s="338"/>
      <c r="BZ21" s="338"/>
      <c r="CA21" s="338"/>
      <c r="CB21" s="338"/>
      <c r="CC21" s="338"/>
      <c r="CD21" s="338"/>
      <c r="CE21" s="380"/>
      <c r="CF21" s="337"/>
      <c r="CG21" s="338"/>
      <c r="CH21" s="338"/>
      <c r="CI21" s="338"/>
      <c r="CJ21" s="338"/>
      <c r="CK21" s="338"/>
      <c r="CL21" s="338"/>
      <c r="CM21" s="381"/>
      <c r="CN21" s="191">
        <f>'211 КР'!D106</f>
        <v>18550968.8311</v>
      </c>
    </row>
    <row r="22" spans="1:91" s="22" customFormat="1" ht="25.5" customHeight="1">
      <c r="A22" s="424" t="s">
        <v>691</v>
      </c>
      <c r="B22" s="425"/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5"/>
      <c r="N22" s="425"/>
      <c r="O22" s="425"/>
      <c r="P22" s="425"/>
      <c r="Q22" s="426"/>
      <c r="R22" s="385" t="s">
        <v>113</v>
      </c>
      <c r="S22" s="386"/>
      <c r="T22" s="386"/>
      <c r="U22" s="387"/>
      <c r="V22" s="399" t="s">
        <v>237</v>
      </c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7"/>
      <c r="AI22" s="337">
        <f>AR22+AZ22+BH22+BP22+BX22+CF22</f>
        <v>0</v>
      </c>
      <c r="AJ22" s="338"/>
      <c r="AK22" s="338"/>
      <c r="AL22" s="338"/>
      <c r="AM22" s="338"/>
      <c r="AN22" s="338"/>
      <c r="AO22" s="338"/>
      <c r="AP22" s="338"/>
      <c r="AQ22" s="380"/>
      <c r="AR22" s="337"/>
      <c r="AS22" s="338"/>
      <c r="AT22" s="338"/>
      <c r="AU22" s="338"/>
      <c r="AV22" s="338"/>
      <c r="AW22" s="338"/>
      <c r="AX22" s="338"/>
      <c r="AY22" s="380"/>
      <c r="AZ22" s="337"/>
      <c r="BA22" s="338"/>
      <c r="BB22" s="338"/>
      <c r="BC22" s="338"/>
      <c r="BD22" s="338"/>
      <c r="BE22" s="338"/>
      <c r="BF22" s="338"/>
      <c r="BG22" s="380"/>
      <c r="BH22" s="337"/>
      <c r="BI22" s="338"/>
      <c r="BJ22" s="338"/>
      <c r="BK22" s="338"/>
      <c r="BL22" s="338"/>
      <c r="BM22" s="338"/>
      <c r="BN22" s="338"/>
      <c r="BO22" s="380"/>
      <c r="BP22" s="337"/>
      <c r="BQ22" s="338"/>
      <c r="BR22" s="338"/>
      <c r="BS22" s="338"/>
      <c r="BT22" s="338"/>
      <c r="BU22" s="338"/>
      <c r="BV22" s="338"/>
      <c r="BW22" s="380"/>
      <c r="BX22" s="337"/>
      <c r="BY22" s="338"/>
      <c r="BZ22" s="338"/>
      <c r="CA22" s="338"/>
      <c r="CB22" s="338"/>
      <c r="CC22" s="338"/>
      <c r="CD22" s="338"/>
      <c r="CE22" s="380"/>
      <c r="CF22" s="337"/>
      <c r="CG22" s="338"/>
      <c r="CH22" s="338"/>
      <c r="CI22" s="338"/>
      <c r="CJ22" s="338"/>
      <c r="CK22" s="338"/>
      <c r="CL22" s="338"/>
      <c r="CM22" s="381"/>
    </row>
    <row r="23" spans="1:92" s="22" customFormat="1" ht="15" customHeight="1">
      <c r="A23" s="382" t="s">
        <v>238</v>
      </c>
      <c r="B23" s="383"/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4"/>
      <c r="R23" s="423" t="s">
        <v>239</v>
      </c>
      <c r="S23" s="388"/>
      <c r="T23" s="388"/>
      <c r="U23" s="388"/>
      <c r="V23" s="388" t="s">
        <v>240</v>
      </c>
      <c r="W23" s="388"/>
      <c r="X23" s="388"/>
      <c r="Y23" s="388"/>
      <c r="Z23" s="388"/>
      <c r="AA23" s="388"/>
      <c r="AB23" s="388"/>
      <c r="AC23" s="388"/>
      <c r="AD23" s="388"/>
      <c r="AE23" s="388"/>
      <c r="AF23" s="388"/>
      <c r="AG23" s="388"/>
      <c r="AH23" s="388"/>
      <c r="AI23" s="323">
        <f>AR23+AZ23+BH23+BP23+BX23+CF23</f>
        <v>5510317.991720599</v>
      </c>
      <c r="AJ23" s="324"/>
      <c r="AK23" s="324"/>
      <c r="AL23" s="324"/>
      <c r="AM23" s="324"/>
      <c r="AN23" s="324"/>
      <c r="AO23" s="324"/>
      <c r="AP23" s="324"/>
      <c r="AQ23" s="349"/>
      <c r="AR23" s="323">
        <f>'213'!BQ76</f>
        <v>5510317.991720599</v>
      </c>
      <c r="AS23" s="324"/>
      <c r="AT23" s="324"/>
      <c r="AU23" s="324"/>
      <c r="AV23" s="324"/>
      <c r="AW23" s="324"/>
      <c r="AX23" s="324"/>
      <c r="AY23" s="349"/>
      <c r="AZ23" s="323"/>
      <c r="BA23" s="324"/>
      <c r="BB23" s="324"/>
      <c r="BC23" s="324"/>
      <c r="BD23" s="324"/>
      <c r="BE23" s="324"/>
      <c r="BF23" s="324"/>
      <c r="BG23" s="349"/>
      <c r="BH23" s="323"/>
      <c r="BI23" s="324"/>
      <c r="BJ23" s="324"/>
      <c r="BK23" s="324"/>
      <c r="BL23" s="324"/>
      <c r="BM23" s="324"/>
      <c r="BN23" s="324"/>
      <c r="BO23" s="349"/>
      <c r="BP23" s="323"/>
      <c r="BQ23" s="324"/>
      <c r="BR23" s="324"/>
      <c r="BS23" s="324"/>
      <c r="BT23" s="324"/>
      <c r="BU23" s="324"/>
      <c r="BV23" s="324"/>
      <c r="BW23" s="349"/>
      <c r="BX23" s="323"/>
      <c r="BY23" s="324"/>
      <c r="BZ23" s="324"/>
      <c r="CA23" s="324"/>
      <c r="CB23" s="324"/>
      <c r="CC23" s="324"/>
      <c r="CD23" s="324"/>
      <c r="CE23" s="349"/>
      <c r="CF23" s="323"/>
      <c r="CG23" s="324"/>
      <c r="CH23" s="324"/>
      <c r="CI23" s="324"/>
      <c r="CJ23" s="324"/>
      <c r="CK23" s="324"/>
      <c r="CL23" s="324"/>
      <c r="CM23" s="414"/>
      <c r="CN23" s="191">
        <f>'213'!BQ76</f>
        <v>5510317.991720599</v>
      </c>
    </row>
    <row r="24" spans="1:91" s="22" customFormat="1" ht="24.75" customHeight="1">
      <c r="A24" s="382" t="s">
        <v>690</v>
      </c>
      <c r="B24" s="383"/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4"/>
      <c r="R24" s="423" t="s">
        <v>113</v>
      </c>
      <c r="S24" s="388"/>
      <c r="T24" s="388"/>
      <c r="U24" s="388"/>
      <c r="V24" s="388" t="s">
        <v>689</v>
      </c>
      <c r="W24" s="388"/>
      <c r="X24" s="388"/>
      <c r="Y24" s="388"/>
      <c r="Z24" s="388"/>
      <c r="AA24" s="388"/>
      <c r="AB24" s="388"/>
      <c r="AC24" s="388"/>
      <c r="AD24" s="388"/>
      <c r="AE24" s="388"/>
      <c r="AF24" s="388"/>
      <c r="AG24" s="388"/>
      <c r="AH24" s="388"/>
      <c r="AI24" s="323">
        <f>AR24+AZ24+BH24+BP24+BX24+CF24</f>
        <v>0</v>
      </c>
      <c r="AJ24" s="324"/>
      <c r="AK24" s="324"/>
      <c r="AL24" s="324"/>
      <c r="AM24" s="324"/>
      <c r="AN24" s="324"/>
      <c r="AO24" s="324"/>
      <c r="AP24" s="324"/>
      <c r="AQ24" s="349"/>
      <c r="AR24" s="323"/>
      <c r="AS24" s="324"/>
      <c r="AT24" s="324"/>
      <c r="AU24" s="324"/>
      <c r="AV24" s="324"/>
      <c r="AW24" s="324"/>
      <c r="AX24" s="324"/>
      <c r="AY24" s="349"/>
      <c r="AZ24" s="323"/>
      <c r="BA24" s="324"/>
      <c r="BB24" s="324"/>
      <c r="BC24" s="324"/>
      <c r="BD24" s="324"/>
      <c r="BE24" s="324"/>
      <c r="BF24" s="324"/>
      <c r="BG24" s="349"/>
      <c r="BH24" s="323"/>
      <c r="BI24" s="324"/>
      <c r="BJ24" s="324"/>
      <c r="BK24" s="324"/>
      <c r="BL24" s="324"/>
      <c r="BM24" s="324"/>
      <c r="BN24" s="324"/>
      <c r="BO24" s="349"/>
      <c r="BP24" s="323"/>
      <c r="BQ24" s="324"/>
      <c r="BR24" s="324"/>
      <c r="BS24" s="324"/>
      <c r="BT24" s="324"/>
      <c r="BU24" s="324"/>
      <c r="BV24" s="324"/>
      <c r="BW24" s="349"/>
      <c r="BX24" s="323"/>
      <c r="BY24" s="324"/>
      <c r="BZ24" s="324"/>
      <c r="CA24" s="324"/>
      <c r="CB24" s="324"/>
      <c r="CC24" s="324"/>
      <c r="CD24" s="324"/>
      <c r="CE24" s="349"/>
      <c r="CF24" s="323"/>
      <c r="CG24" s="324"/>
      <c r="CH24" s="324"/>
      <c r="CI24" s="324"/>
      <c r="CJ24" s="324"/>
      <c r="CK24" s="324"/>
      <c r="CL24" s="324"/>
      <c r="CM24" s="414"/>
    </row>
    <row r="25" spans="1:91" s="22" customFormat="1" ht="12.75">
      <c r="A25" s="415" t="s">
        <v>241</v>
      </c>
      <c r="B25" s="416"/>
      <c r="C25" s="416"/>
      <c r="D25" s="416"/>
      <c r="E25" s="416"/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416"/>
      <c r="Q25" s="417"/>
      <c r="R25" s="418"/>
      <c r="S25" s="419"/>
      <c r="T25" s="419"/>
      <c r="U25" s="420"/>
      <c r="V25" s="421" t="s">
        <v>701</v>
      </c>
      <c r="W25" s="419"/>
      <c r="X25" s="419"/>
      <c r="Y25" s="419"/>
      <c r="Z25" s="419"/>
      <c r="AA25" s="419"/>
      <c r="AB25" s="419"/>
      <c r="AC25" s="419"/>
      <c r="AD25" s="419"/>
      <c r="AE25" s="419"/>
      <c r="AF25" s="419"/>
      <c r="AG25" s="419"/>
      <c r="AH25" s="420"/>
      <c r="AI25" s="422">
        <f>AI27+AI28+AI29+AI30+AI31+AI32+AI33+AI34+AI35+AI36+AI37+AI38+AI39</f>
        <v>0</v>
      </c>
      <c r="AJ25" s="422"/>
      <c r="AK25" s="422"/>
      <c r="AL25" s="422"/>
      <c r="AM25" s="422"/>
      <c r="AN25" s="422"/>
      <c r="AO25" s="422"/>
      <c r="AP25" s="422"/>
      <c r="AQ25" s="422"/>
      <c r="AR25" s="400">
        <f>AR27+AR28+AR29+AR30+AR31+AR32+AR33+AR34+AR35+AR36+AR37+AR38+AR39</f>
        <v>0</v>
      </c>
      <c r="AS25" s="401"/>
      <c r="AT25" s="401"/>
      <c r="AU25" s="401"/>
      <c r="AV25" s="401"/>
      <c r="AW25" s="401"/>
      <c r="AX25" s="401"/>
      <c r="AY25" s="402"/>
      <c r="AZ25" s="400">
        <f>AZ27+AZ28+AZ29+AZ30+AZ31+AZ32+AZ33+AZ34+AZ35+AZ36+AZ37+AZ38+AZ39</f>
        <v>0</v>
      </c>
      <c r="BA25" s="401"/>
      <c r="BB25" s="401"/>
      <c r="BC25" s="401"/>
      <c r="BD25" s="401"/>
      <c r="BE25" s="401"/>
      <c r="BF25" s="401"/>
      <c r="BG25" s="402"/>
      <c r="BH25" s="400">
        <f>BH27+BH28+BH29+BH30+BH31+BH32+BH33+BH34+BH35+BH36+BH37+BH38+BH39</f>
        <v>0</v>
      </c>
      <c r="BI25" s="401"/>
      <c r="BJ25" s="401"/>
      <c r="BK25" s="401"/>
      <c r="BL25" s="401"/>
      <c r="BM25" s="401"/>
      <c r="BN25" s="401"/>
      <c r="BO25" s="402"/>
      <c r="BP25" s="400">
        <f>BP27+BP28+BP29+BP30+BP31+BP32+BP33+BP34+BP35+BP36+BP38+BP37+BP39</f>
        <v>0</v>
      </c>
      <c r="BQ25" s="401"/>
      <c r="BR25" s="401"/>
      <c r="BS25" s="401"/>
      <c r="BT25" s="401"/>
      <c r="BU25" s="401"/>
      <c r="BV25" s="401"/>
      <c r="BW25" s="402"/>
      <c r="BX25" s="400">
        <f>BX27+BX28+BX29+BX30+BX31+BX32+BX33+BX34+BX35+BX36+BX37+BX38+BX39</f>
        <v>0</v>
      </c>
      <c r="BY25" s="401"/>
      <c r="BZ25" s="401"/>
      <c r="CA25" s="401"/>
      <c r="CB25" s="401"/>
      <c r="CC25" s="401"/>
      <c r="CD25" s="401"/>
      <c r="CE25" s="402"/>
      <c r="CF25" s="400">
        <f>CF27+CF28+CF29+CF30+CF31+CF32+CF33+CF34+CF35+CF36+CF37+CF38+CF39</f>
        <v>0</v>
      </c>
      <c r="CG25" s="401"/>
      <c r="CH25" s="401"/>
      <c r="CI25" s="401"/>
      <c r="CJ25" s="401"/>
      <c r="CK25" s="401"/>
      <c r="CL25" s="401"/>
      <c r="CM25" s="403"/>
    </row>
    <row r="26" spans="1:91" s="22" customFormat="1" ht="12.75">
      <c r="A26" s="404" t="s">
        <v>222</v>
      </c>
      <c r="B26" s="405"/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407"/>
      <c r="S26" s="408"/>
      <c r="T26" s="408"/>
      <c r="U26" s="409"/>
      <c r="V26" s="410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2"/>
      <c r="AI26" s="392"/>
      <c r="AJ26" s="393"/>
      <c r="AK26" s="393"/>
      <c r="AL26" s="393"/>
      <c r="AM26" s="393"/>
      <c r="AN26" s="393"/>
      <c r="AO26" s="393"/>
      <c r="AP26" s="393"/>
      <c r="AQ26" s="394"/>
      <c r="AR26" s="392"/>
      <c r="AS26" s="393"/>
      <c r="AT26" s="393"/>
      <c r="AU26" s="393"/>
      <c r="AV26" s="393"/>
      <c r="AW26" s="393"/>
      <c r="AX26" s="393"/>
      <c r="AY26" s="394"/>
      <c r="AZ26" s="392"/>
      <c r="BA26" s="393"/>
      <c r="BB26" s="393"/>
      <c r="BC26" s="393"/>
      <c r="BD26" s="393"/>
      <c r="BE26" s="393"/>
      <c r="BF26" s="393"/>
      <c r="BG26" s="394"/>
      <c r="BH26" s="392"/>
      <c r="BI26" s="393"/>
      <c r="BJ26" s="393"/>
      <c r="BK26" s="393"/>
      <c r="BL26" s="393"/>
      <c r="BM26" s="393"/>
      <c r="BN26" s="393"/>
      <c r="BO26" s="394"/>
      <c r="BP26" s="392"/>
      <c r="BQ26" s="393"/>
      <c r="BR26" s="393"/>
      <c r="BS26" s="393"/>
      <c r="BT26" s="393"/>
      <c r="BU26" s="393"/>
      <c r="BV26" s="393"/>
      <c r="BW26" s="394"/>
      <c r="BX26" s="392"/>
      <c r="BY26" s="393"/>
      <c r="BZ26" s="393"/>
      <c r="CA26" s="393"/>
      <c r="CB26" s="393"/>
      <c r="CC26" s="393"/>
      <c r="CD26" s="393"/>
      <c r="CE26" s="394"/>
      <c r="CF26" s="392"/>
      <c r="CG26" s="393"/>
      <c r="CH26" s="393"/>
      <c r="CI26" s="393"/>
      <c r="CJ26" s="393"/>
      <c r="CK26" s="393"/>
      <c r="CL26" s="393"/>
      <c r="CM26" s="395"/>
    </row>
    <row r="27" spans="1:91" s="22" customFormat="1" ht="12.75">
      <c r="A27" s="396" t="s">
        <v>242</v>
      </c>
      <c r="B27" s="397"/>
      <c r="C27" s="397"/>
      <c r="D27" s="397"/>
      <c r="E27" s="397"/>
      <c r="F27" s="397"/>
      <c r="G27" s="397"/>
      <c r="H27" s="397"/>
      <c r="I27" s="397"/>
      <c r="J27" s="397"/>
      <c r="K27" s="397"/>
      <c r="L27" s="397"/>
      <c r="M27" s="397"/>
      <c r="N27" s="397"/>
      <c r="O27" s="397"/>
      <c r="P27" s="397"/>
      <c r="Q27" s="398"/>
      <c r="R27" s="385" t="s">
        <v>73</v>
      </c>
      <c r="S27" s="386"/>
      <c r="T27" s="386"/>
      <c r="U27" s="387"/>
      <c r="V27" s="399" t="s">
        <v>243</v>
      </c>
      <c r="W27" s="386"/>
      <c r="X27" s="386"/>
      <c r="Y27" s="386"/>
      <c r="Z27" s="386"/>
      <c r="AA27" s="386"/>
      <c r="AB27" s="386"/>
      <c r="AC27" s="386"/>
      <c r="AD27" s="386"/>
      <c r="AE27" s="386"/>
      <c r="AF27" s="386"/>
      <c r="AG27" s="386"/>
      <c r="AH27" s="387"/>
      <c r="AI27" s="337">
        <f aca="true" t="shared" si="0" ref="AI27:AI39">AR27+AZ27+BH27+BP27+BX27+CF27</f>
        <v>0</v>
      </c>
      <c r="AJ27" s="338"/>
      <c r="AK27" s="338"/>
      <c r="AL27" s="338"/>
      <c r="AM27" s="338"/>
      <c r="AN27" s="338"/>
      <c r="AO27" s="338"/>
      <c r="AP27" s="338"/>
      <c r="AQ27" s="380"/>
      <c r="AR27" s="337"/>
      <c r="AS27" s="338"/>
      <c r="AT27" s="338"/>
      <c r="AU27" s="338"/>
      <c r="AV27" s="338"/>
      <c r="AW27" s="338"/>
      <c r="AX27" s="338"/>
      <c r="AY27" s="380"/>
      <c r="AZ27" s="337"/>
      <c r="BA27" s="338"/>
      <c r="BB27" s="338"/>
      <c r="BC27" s="338"/>
      <c r="BD27" s="338"/>
      <c r="BE27" s="338"/>
      <c r="BF27" s="338"/>
      <c r="BG27" s="380"/>
      <c r="BH27" s="337"/>
      <c r="BI27" s="338"/>
      <c r="BJ27" s="338"/>
      <c r="BK27" s="338"/>
      <c r="BL27" s="338"/>
      <c r="BM27" s="338"/>
      <c r="BN27" s="338"/>
      <c r="BO27" s="380"/>
      <c r="BP27" s="337"/>
      <c r="BQ27" s="338"/>
      <c r="BR27" s="338"/>
      <c r="BS27" s="338"/>
      <c r="BT27" s="338"/>
      <c r="BU27" s="338"/>
      <c r="BV27" s="338"/>
      <c r="BW27" s="380"/>
      <c r="BX27" s="337"/>
      <c r="BY27" s="338"/>
      <c r="BZ27" s="338"/>
      <c r="CA27" s="338"/>
      <c r="CB27" s="338"/>
      <c r="CC27" s="338"/>
      <c r="CD27" s="338"/>
      <c r="CE27" s="380"/>
      <c r="CF27" s="337"/>
      <c r="CG27" s="338"/>
      <c r="CH27" s="338"/>
      <c r="CI27" s="338"/>
      <c r="CJ27" s="338"/>
      <c r="CK27" s="338"/>
      <c r="CL27" s="338"/>
      <c r="CM27" s="381"/>
    </row>
    <row r="28" spans="1:91" s="22" customFormat="1" ht="15" customHeight="1">
      <c r="A28" s="382" t="s">
        <v>244</v>
      </c>
      <c r="B28" s="383"/>
      <c r="C28" s="383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4"/>
      <c r="R28" s="385" t="s">
        <v>113</v>
      </c>
      <c r="S28" s="386"/>
      <c r="T28" s="386"/>
      <c r="U28" s="387"/>
      <c r="V28" s="388" t="s">
        <v>245</v>
      </c>
      <c r="W28" s="388"/>
      <c r="X28" s="388"/>
      <c r="Y28" s="388"/>
      <c r="Z28" s="388"/>
      <c r="AA28" s="388"/>
      <c r="AB28" s="388"/>
      <c r="AC28" s="388"/>
      <c r="AD28" s="388"/>
      <c r="AE28" s="388"/>
      <c r="AF28" s="388"/>
      <c r="AG28" s="388"/>
      <c r="AH28" s="388"/>
      <c r="AI28" s="337">
        <f t="shared" si="0"/>
        <v>0</v>
      </c>
      <c r="AJ28" s="338"/>
      <c r="AK28" s="338"/>
      <c r="AL28" s="338"/>
      <c r="AM28" s="338"/>
      <c r="AN28" s="338"/>
      <c r="AO28" s="338"/>
      <c r="AP28" s="338"/>
      <c r="AQ28" s="380"/>
      <c r="AR28" s="337"/>
      <c r="AS28" s="338"/>
      <c r="AT28" s="338"/>
      <c r="AU28" s="338"/>
      <c r="AV28" s="338"/>
      <c r="AW28" s="338"/>
      <c r="AX28" s="338"/>
      <c r="AY28" s="380"/>
      <c r="AZ28" s="337"/>
      <c r="BA28" s="338"/>
      <c r="BB28" s="338"/>
      <c r="BC28" s="338"/>
      <c r="BD28" s="338"/>
      <c r="BE28" s="338"/>
      <c r="BF28" s="338"/>
      <c r="BG28" s="380"/>
      <c r="BH28" s="337"/>
      <c r="BI28" s="338"/>
      <c r="BJ28" s="338"/>
      <c r="BK28" s="338"/>
      <c r="BL28" s="338"/>
      <c r="BM28" s="338"/>
      <c r="BN28" s="338"/>
      <c r="BO28" s="380"/>
      <c r="BP28" s="337"/>
      <c r="BQ28" s="338"/>
      <c r="BR28" s="338"/>
      <c r="BS28" s="338"/>
      <c r="BT28" s="338"/>
      <c r="BU28" s="338"/>
      <c r="BV28" s="338"/>
      <c r="BW28" s="380"/>
      <c r="BX28" s="337"/>
      <c r="BY28" s="338"/>
      <c r="BZ28" s="338"/>
      <c r="CA28" s="338"/>
      <c r="CB28" s="338"/>
      <c r="CC28" s="338"/>
      <c r="CD28" s="338"/>
      <c r="CE28" s="380"/>
      <c r="CF28" s="337"/>
      <c r="CG28" s="338"/>
      <c r="CH28" s="338"/>
      <c r="CI28" s="338"/>
      <c r="CJ28" s="338"/>
      <c r="CK28" s="338"/>
      <c r="CL28" s="338"/>
      <c r="CM28" s="381"/>
    </row>
    <row r="29" spans="1:91" s="22" customFormat="1" ht="15" customHeight="1">
      <c r="A29" s="382" t="s">
        <v>244</v>
      </c>
      <c r="B29" s="383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4"/>
      <c r="R29" s="385" t="s">
        <v>73</v>
      </c>
      <c r="S29" s="386"/>
      <c r="T29" s="386"/>
      <c r="U29" s="387"/>
      <c r="V29" s="388" t="s">
        <v>245</v>
      </c>
      <c r="W29" s="388"/>
      <c r="X29" s="388"/>
      <c r="Y29" s="388"/>
      <c r="Z29" s="388"/>
      <c r="AA29" s="388"/>
      <c r="AB29" s="388"/>
      <c r="AC29" s="388"/>
      <c r="AD29" s="388"/>
      <c r="AE29" s="388"/>
      <c r="AF29" s="388"/>
      <c r="AG29" s="388"/>
      <c r="AH29" s="388"/>
      <c r="AI29" s="337">
        <f t="shared" si="0"/>
        <v>0</v>
      </c>
      <c r="AJ29" s="338"/>
      <c r="AK29" s="338"/>
      <c r="AL29" s="338"/>
      <c r="AM29" s="338"/>
      <c r="AN29" s="338"/>
      <c r="AO29" s="338"/>
      <c r="AP29" s="338"/>
      <c r="AQ29" s="380"/>
      <c r="AR29" s="337"/>
      <c r="AS29" s="338"/>
      <c r="AT29" s="338"/>
      <c r="AU29" s="338"/>
      <c r="AV29" s="338"/>
      <c r="AW29" s="338"/>
      <c r="AX29" s="338"/>
      <c r="AY29" s="380"/>
      <c r="AZ29" s="337"/>
      <c r="BA29" s="338"/>
      <c r="BB29" s="338"/>
      <c r="BC29" s="338"/>
      <c r="BD29" s="338"/>
      <c r="BE29" s="338"/>
      <c r="BF29" s="338"/>
      <c r="BG29" s="380"/>
      <c r="BH29" s="337"/>
      <c r="BI29" s="338"/>
      <c r="BJ29" s="338"/>
      <c r="BK29" s="338"/>
      <c r="BL29" s="338"/>
      <c r="BM29" s="338"/>
      <c r="BN29" s="338"/>
      <c r="BO29" s="380"/>
      <c r="BP29" s="337"/>
      <c r="BQ29" s="338"/>
      <c r="BR29" s="338"/>
      <c r="BS29" s="338"/>
      <c r="BT29" s="338"/>
      <c r="BU29" s="338"/>
      <c r="BV29" s="338"/>
      <c r="BW29" s="380"/>
      <c r="BX29" s="337"/>
      <c r="BY29" s="338"/>
      <c r="BZ29" s="338"/>
      <c r="CA29" s="338"/>
      <c r="CB29" s="338"/>
      <c r="CC29" s="338"/>
      <c r="CD29" s="338"/>
      <c r="CE29" s="380"/>
      <c r="CF29" s="337"/>
      <c r="CG29" s="338"/>
      <c r="CH29" s="338"/>
      <c r="CI29" s="338"/>
      <c r="CJ29" s="338"/>
      <c r="CK29" s="338"/>
      <c r="CL29" s="338"/>
      <c r="CM29" s="381"/>
    </row>
    <row r="30" spans="1:91" s="22" customFormat="1" ht="12.75">
      <c r="A30" s="389" t="s">
        <v>246</v>
      </c>
      <c r="B30" s="390"/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390"/>
      <c r="Q30" s="391"/>
      <c r="R30" s="385" t="s">
        <v>73</v>
      </c>
      <c r="S30" s="386"/>
      <c r="T30" s="386"/>
      <c r="U30" s="387"/>
      <c r="V30" s="388" t="s">
        <v>247</v>
      </c>
      <c r="W30" s="388"/>
      <c r="X30" s="388"/>
      <c r="Y30" s="388"/>
      <c r="Z30" s="388"/>
      <c r="AA30" s="388"/>
      <c r="AB30" s="388"/>
      <c r="AC30" s="388"/>
      <c r="AD30" s="388"/>
      <c r="AE30" s="388"/>
      <c r="AF30" s="388"/>
      <c r="AG30" s="388"/>
      <c r="AH30" s="388"/>
      <c r="AI30" s="337">
        <f t="shared" si="0"/>
        <v>0</v>
      </c>
      <c r="AJ30" s="338"/>
      <c r="AK30" s="338"/>
      <c r="AL30" s="338"/>
      <c r="AM30" s="338"/>
      <c r="AN30" s="338"/>
      <c r="AO30" s="338"/>
      <c r="AP30" s="338"/>
      <c r="AQ30" s="380"/>
      <c r="AR30" s="337"/>
      <c r="AS30" s="338"/>
      <c r="AT30" s="338"/>
      <c r="AU30" s="338"/>
      <c r="AV30" s="338"/>
      <c r="AW30" s="338"/>
      <c r="AX30" s="338"/>
      <c r="AY30" s="380"/>
      <c r="AZ30" s="337"/>
      <c r="BA30" s="338"/>
      <c r="BB30" s="338"/>
      <c r="BC30" s="338"/>
      <c r="BD30" s="338"/>
      <c r="BE30" s="338"/>
      <c r="BF30" s="338"/>
      <c r="BG30" s="380"/>
      <c r="BH30" s="337"/>
      <c r="BI30" s="338"/>
      <c r="BJ30" s="338"/>
      <c r="BK30" s="338"/>
      <c r="BL30" s="338"/>
      <c r="BM30" s="338"/>
      <c r="BN30" s="338"/>
      <c r="BO30" s="380"/>
      <c r="BP30" s="337"/>
      <c r="BQ30" s="338"/>
      <c r="BR30" s="338"/>
      <c r="BS30" s="338"/>
      <c r="BT30" s="338"/>
      <c r="BU30" s="338"/>
      <c r="BV30" s="338"/>
      <c r="BW30" s="380"/>
      <c r="BX30" s="337"/>
      <c r="BY30" s="338"/>
      <c r="BZ30" s="338"/>
      <c r="CA30" s="338"/>
      <c r="CB30" s="338"/>
      <c r="CC30" s="338"/>
      <c r="CD30" s="338"/>
      <c r="CE30" s="380"/>
      <c r="CF30" s="337"/>
      <c r="CG30" s="338"/>
      <c r="CH30" s="338"/>
      <c r="CI30" s="338"/>
      <c r="CJ30" s="338"/>
      <c r="CK30" s="338"/>
      <c r="CL30" s="338"/>
      <c r="CM30" s="381"/>
    </row>
    <row r="31" spans="1:91" s="22" customFormat="1" ht="13.5" customHeight="1">
      <c r="A31" s="382" t="s">
        <v>692</v>
      </c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4"/>
      <c r="R31" s="385" t="s">
        <v>73</v>
      </c>
      <c r="S31" s="386"/>
      <c r="T31" s="386"/>
      <c r="U31" s="387"/>
      <c r="V31" s="388" t="s">
        <v>285</v>
      </c>
      <c r="W31" s="388"/>
      <c r="X31" s="388"/>
      <c r="Y31" s="388"/>
      <c r="Z31" s="388"/>
      <c r="AA31" s="388"/>
      <c r="AB31" s="388"/>
      <c r="AC31" s="388"/>
      <c r="AD31" s="388"/>
      <c r="AE31" s="388"/>
      <c r="AF31" s="388"/>
      <c r="AG31" s="388"/>
      <c r="AH31" s="388"/>
      <c r="AI31" s="337">
        <f t="shared" si="0"/>
        <v>0</v>
      </c>
      <c r="AJ31" s="338"/>
      <c r="AK31" s="338"/>
      <c r="AL31" s="338"/>
      <c r="AM31" s="338"/>
      <c r="AN31" s="338"/>
      <c r="AO31" s="338"/>
      <c r="AP31" s="338"/>
      <c r="AQ31" s="380"/>
      <c r="AR31" s="337"/>
      <c r="AS31" s="338"/>
      <c r="AT31" s="338"/>
      <c r="AU31" s="338"/>
      <c r="AV31" s="338"/>
      <c r="AW31" s="338"/>
      <c r="AX31" s="338"/>
      <c r="AY31" s="380"/>
      <c r="AZ31" s="337"/>
      <c r="BA31" s="338"/>
      <c r="BB31" s="338"/>
      <c r="BC31" s="338"/>
      <c r="BD31" s="338"/>
      <c r="BE31" s="338"/>
      <c r="BF31" s="338"/>
      <c r="BG31" s="380"/>
      <c r="BH31" s="337"/>
      <c r="BI31" s="338"/>
      <c r="BJ31" s="338"/>
      <c r="BK31" s="338"/>
      <c r="BL31" s="338"/>
      <c r="BM31" s="338"/>
      <c r="BN31" s="338"/>
      <c r="BO31" s="380"/>
      <c r="BP31" s="337"/>
      <c r="BQ31" s="338"/>
      <c r="BR31" s="338"/>
      <c r="BS31" s="338"/>
      <c r="BT31" s="338"/>
      <c r="BU31" s="338"/>
      <c r="BV31" s="338"/>
      <c r="BW31" s="380"/>
      <c r="BX31" s="337"/>
      <c r="BY31" s="338"/>
      <c r="BZ31" s="338"/>
      <c r="CA31" s="338"/>
      <c r="CB31" s="338"/>
      <c r="CC31" s="338"/>
      <c r="CD31" s="338"/>
      <c r="CE31" s="380"/>
      <c r="CF31" s="337"/>
      <c r="CG31" s="338"/>
      <c r="CH31" s="338"/>
      <c r="CI31" s="338"/>
      <c r="CJ31" s="338"/>
      <c r="CK31" s="338"/>
      <c r="CL31" s="338"/>
      <c r="CM31" s="381"/>
    </row>
    <row r="32" spans="1:91" s="22" customFormat="1" ht="13.5" customHeight="1">
      <c r="A32" s="382" t="s">
        <v>505</v>
      </c>
      <c r="B32" s="383"/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4"/>
      <c r="R32" s="385" t="s">
        <v>111</v>
      </c>
      <c r="S32" s="386"/>
      <c r="T32" s="386"/>
      <c r="U32" s="387"/>
      <c r="V32" s="388" t="s">
        <v>248</v>
      </c>
      <c r="W32" s="388"/>
      <c r="X32" s="388"/>
      <c r="Y32" s="388"/>
      <c r="Z32" s="388"/>
      <c r="AA32" s="388"/>
      <c r="AB32" s="388"/>
      <c r="AC32" s="388"/>
      <c r="AD32" s="388"/>
      <c r="AE32" s="388"/>
      <c r="AF32" s="388"/>
      <c r="AG32" s="388"/>
      <c r="AH32" s="388"/>
      <c r="AI32" s="337">
        <f t="shared" si="0"/>
        <v>0</v>
      </c>
      <c r="AJ32" s="338"/>
      <c r="AK32" s="338"/>
      <c r="AL32" s="338"/>
      <c r="AM32" s="338"/>
      <c r="AN32" s="338"/>
      <c r="AO32" s="338"/>
      <c r="AP32" s="338"/>
      <c r="AQ32" s="380"/>
      <c r="AR32" s="337"/>
      <c r="AS32" s="338"/>
      <c r="AT32" s="338"/>
      <c r="AU32" s="338"/>
      <c r="AV32" s="338"/>
      <c r="AW32" s="338"/>
      <c r="AX32" s="338"/>
      <c r="AY32" s="380"/>
      <c r="AZ32" s="337"/>
      <c r="BA32" s="338"/>
      <c r="BB32" s="338"/>
      <c r="BC32" s="338"/>
      <c r="BD32" s="338"/>
      <c r="BE32" s="338"/>
      <c r="BF32" s="338"/>
      <c r="BG32" s="380"/>
      <c r="BH32" s="337"/>
      <c r="BI32" s="338"/>
      <c r="BJ32" s="338"/>
      <c r="BK32" s="338"/>
      <c r="BL32" s="338"/>
      <c r="BM32" s="338"/>
      <c r="BN32" s="338"/>
      <c r="BO32" s="380"/>
      <c r="BP32" s="337"/>
      <c r="BQ32" s="338"/>
      <c r="BR32" s="338"/>
      <c r="BS32" s="338"/>
      <c r="BT32" s="338"/>
      <c r="BU32" s="338"/>
      <c r="BV32" s="338"/>
      <c r="BW32" s="380"/>
      <c r="BX32" s="337"/>
      <c r="BY32" s="338"/>
      <c r="BZ32" s="338"/>
      <c r="CA32" s="338"/>
      <c r="CB32" s="338"/>
      <c r="CC32" s="338"/>
      <c r="CD32" s="338"/>
      <c r="CE32" s="380"/>
      <c r="CF32" s="337"/>
      <c r="CG32" s="338"/>
      <c r="CH32" s="338"/>
      <c r="CI32" s="338"/>
      <c r="CJ32" s="338"/>
      <c r="CK32" s="338"/>
      <c r="CL32" s="338"/>
      <c r="CM32" s="381"/>
    </row>
    <row r="33" spans="1:91" s="22" customFormat="1" ht="13.5" customHeight="1">
      <c r="A33" s="382" t="s">
        <v>505</v>
      </c>
      <c r="B33" s="383"/>
      <c r="C33" s="383"/>
      <c r="D33" s="383"/>
      <c r="E33" s="383"/>
      <c r="F33" s="383"/>
      <c r="G33" s="383"/>
      <c r="H33" s="383"/>
      <c r="I33" s="383"/>
      <c r="J33" s="383"/>
      <c r="K33" s="383"/>
      <c r="L33" s="383"/>
      <c r="M33" s="383"/>
      <c r="N33" s="383"/>
      <c r="O33" s="383"/>
      <c r="P33" s="383"/>
      <c r="Q33" s="384"/>
      <c r="R33" s="385" t="s">
        <v>73</v>
      </c>
      <c r="S33" s="386"/>
      <c r="T33" s="386"/>
      <c r="U33" s="387"/>
      <c r="V33" s="388" t="s">
        <v>248</v>
      </c>
      <c r="W33" s="388"/>
      <c r="X33" s="388"/>
      <c r="Y33" s="388"/>
      <c r="Z33" s="388"/>
      <c r="AA33" s="388"/>
      <c r="AB33" s="388"/>
      <c r="AC33" s="388"/>
      <c r="AD33" s="388"/>
      <c r="AE33" s="388"/>
      <c r="AF33" s="388"/>
      <c r="AG33" s="388"/>
      <c r="AH33" s="388"/>
      <c r="AI33" s="337">
        <f t="shared" si="0"/>
        <v>0</v>
      </c>
      <c r="AJ33" s="338"/>
      <c r="AK33" s="338"/>
      <c r="AL33" s="338"/>
      <c r="AM33" s="338"/>
      <c r="AN33" s="338"/>
      <c r="AO33" s="338"/>
      <c r="AP33" s="338"/>
      <c r="AQ33" s="380"/>
      <c r="AR33" s="337"/>
      <c r="AS33" s="338"/>
      <c r="AT33" s="338"/>
      <c r="AU33" s="338"/>
      <c r="AV33" s="338"/>
      <c r="AW33" s="338"/>
      <c r="AX33" s="338"/>
      <c r="AY33" s="380"/>
      <c r="AZ33" s="337"/>
      <c r="BA33" s="338"/>
      <c r="BB33" s="338"/>
      <c r="BC33" s="338"/>
      <c r="BD33" s="338"/>
      <c r="BE33" s="338"/>
      <c r="BF33" s="338"/>
      <c r="BG33" s="380"/>
      <c r="BH33" s="337"/>
      <c r="BI33" s="338"/>
      <c r="BJ33" s="338"/>
      <c r="BK33" s="338"/>
      <c r="BL33" s="338"/>
      <c r="BM33" s="338"/>
      <c r="BN33" s="338"/>
      <c r="BO33" s="380"/>
      <c r="BP33" s="337"/>
      <c r="BQ33" s="338"/>
      <c r="BR33" s="338"/>
      <c r="BS33" s="338"/>
      <c r="BT33" s="338"/>
      <c r="BU33" s="338"/>
      <c r="BV33" s="338"/>
      <c r="BW33" s="380"/>
      <c r="BX33" s="337"/>
      <c r="BY33" s="338"/>
      <c r="BZ33" s="338"/>
      <c r="CA33" s="338"/>
      <c r="CB33" s="338"/>
      <c r="CC33" s="338"/>
      <c r="CD33" s="338"/>
      <c r="CE33" s="380"/>
      <c r="CF33" s="337"/>
      <c r="CG33" s="338"/>
      <c r="CH33" s="338"/>
      <c r="CI33" s="338"/>
      <c r="CJ33" s="338"/>
      <c r="CK33" s="338"/>
      <c r="CL33" s="338"/>
      <c r="CM33" s="381"/>
    </row>
    <row r="34" spans="1:91" s="22" customFormat="1" ht="15" customHeight="1">
      <c r="A34" s="382" t="s">
        <v>249</v>
      </c>
      <c r="B34" s="383"/>
      <c r="C34" s="383"/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4"/>
      <c r="R34" s="385" t="s">
        <v>113</v>
      </c>
      <c r="S34" s="386"/>
      <c r="T34" s="386"/>
      <c r="U34" s="387"/>
      <c r="V34" s="388" t="s">
        <v>250</v>
      </c>
      <c r="W34" s="388"/>
      <c r="X34" s="388"/>
      <c r="Y34" s="388"/>
      <c r="Z34" s="388"/>
      <c r="AA34" s="388"/>
      <c r="AB34" s="388"/>
      <c r="AC34" s="388"/>
      <c r="AD34" s="388"/>
      <c r="AE34" s="388"/>
      <c r="AF34" s="388"/>
      <c r="AG34" s="388"/>
      <c r="AH34" s="388"/>
      <c r="AI34" s="337">
        <f t="shared" si="0"/>
        <v>0</v>
      </c>
      <c r="AJ34" s="338"/>
      <c r="AK34" s="338"/>
      <c r="AL34" s="338"/>
      <c r="AM34" s="338"/>
      <c r="AN34" s="338"/>
      <c r="AO34" s="338"/>
      <c r="AP34" s="338"/>
      <c r="AQ34" s="380"/>
      <c r="AR34" s="337"/>
      <c r="AS34" s="338"/>
      <c r="AT34" s="338"/>
      <c r="AU34" s="338"/>
      <c r="AV34" s="338"/>
      <c r="AW34" s="338"/>
      <c r="AX34" s="338"/>
      <c r="AY34" s="380"/>
      <c r="AZ34" s="337"/>
      <c r="BA34" s="338"/>
      <c r="BB34" s="338"/>
      <c r="BC34" s="338"/>
      <c r="BD34" s="338"/>
      <c r="BE34" s="338"/>
      <c r="BF34" s="338"/>
      <c r="BG34" s="380"/>
      <c r="BH34" s="337"/>
      <c r="BI34" s="338"/>
      <c r="BJ34" s="338"/>
      <c r="BK34" s="338"/>
      <c r="BL34" s="338"/>
      <c r="BM34" s="338"/>
      <c r="BN34" s="338"/>
      <c r="BO34" s="380"/>
      <c r="BP34" s="337"/>
      <c r="BQ34" s="338"/>
      <c r="BR34" s="338"/>
      <c r="BS34" s="338"/>
      <c r="BT34" s="338"/>
      <c r="BU34" s="338"/>
      <c r="BV34" s="338"/>
      <c r="BW34" s="380"/>
      <c r="BX34" s="337"/>
      <c r="BY34" s="338"/>
      <c r="BZ34" s="338"/>
      <c r="CA34" s="338"/>
      <c r="CB34" s="338"/>
      <c r="CC34" s="338"/>
      <c r="CD34" s="338"/>
      <c r="CE34" s="380"/>
      <c r="CF34" s="337"/>
      <c r="CG34" s="338"/>
      <c r="CH34" s="338"/>
      <c r="CI34" s="338"/>
      <c r="CJ34" s="338"/>
      <c r="CK34" s="338"/>
      <c r="CL34" s="338"/>
      <c r="CM34" s="381"/>
    </row>
    <row r="35" spans="1:91" s="22" customFormat="1" ht="15" customHeight="1">
      <c r="A35" s="382" t="s">
        <v>249</v>
      </c>
      <c r="B35" s="383"/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384"/>
      <c r="R35" s="385" t="s">
        <v>111</v>
      </c>
      <c r="S35" s="386"/>
      <c r="T35" s="386"/>
      <c r="U35" s="387"/>
      <c r="V35" s="388" t="s">
        <v>250</v>
      </c>
      <c r="W35" s="388"/>
      <c r="X35" s="388"/>
      <c r="Y35" s="388"/>
      <c r="Z35" s="388"/>
      <c r="AA35" s="388"/>
      <c r="AB35" s="388"/>
      <c r="AC35" s="388"/>
      <c r="AD35" s="388"/>
      <c r="AE35" s="388"/>
      <c r="AF35" s="388"/>
      <c r="AG35" s="388"/>
      <c r="AH35" s="388"/>
      <c r="AI35" s="337">
        <f t="shared" si="0"/>
        <v>0</v>
      </c>
      <c r="AJ35" s="338"/>
      <c r="AK35" s="338"/>
      <c r="AL35" s="338"/>
      <c r="AM35" s="338"/>
      <c r="AN35" s="338"/>
      <c r="AO35" s="338"/>
      <c r="AP35" s="338"/>
      <c r="AQ35" s="380"/>
      <c r="AR35" s="337"/>
      <c r="AS35" s="338"/>
      <c r="AT35" s="338"/>
      <c r="AU35" s="338"/>
      <c r="AV35" s="338"/>
      <c r="AW35" s="338"/>
      <c r="AX35" s="338"/>
      <c r="AY35" s="380"/>
      <c r="AZ35" s="337"/>
      <c r="BA35" s="338"/>
      <c r="BB35" s="338"/>
      <c r="BC35" s="338"/>
      <c r="BD35" s="338"/>
      <c r="BE35" s="338"/>
      <c r="BF35" s="338"/>
      <c r="BG35" s="380"/>
      <c r="BH35" s="337"/>
      <c r="BI35" s="338"/>
      <c r="BJ35" s="338"/>
      <c r="BK35" s="338"/>
      <c r="BL35" s="338"/>
      <c r="BM35" s="338"/>
      <c r="BN35" s="338"/>
      <c r="BO35" s="380"/>
      <c r="BP35" s="337"/>
      <c r="BQ35" s="338"/>
      <c r="BR35" s="338"/>
      <c r="BS35" s="338"/>
      <c r="BT35" s="338"/>
      <c r="BU35" s="338"/>
      <c r="BV35" s="338"/>
      <c r="BW35" s="380"/>
      <c r="BX35" s="337"/>
      <c r="BY35" s="338"/>
      <c r="BZ35" s="338"/>
      <c r="CA35" s="338"/>
      <c r="CB35" s="338"/>
      <c r="CC35" s="338"/>
      <c r="CD35" s="338"/>
      <c r="CE35" s="380"/>
      <c r="CF35" s="337"/>
      <c r="CG35" s="338"/>
      <c r="CH35" s="338"/>
      <c r="CI35" s="338"/>
      <c r="CJ35" s="338"/>
      <c r="CK35" s="338"/>
      <c r="CL35" s="338"/>
      <c r="CM35" s="381"/>
    </row>
    <row r="36" spans="1:91" s="22" customFormat="1" ht="15" customHeight="1">
      <c r="A36" s="382" t="s">
        <v>249</v>
      </c>
      <c r="B36" s="383"/>
      <c r="C36" s="383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4"/>
      <c r="R36" s="385" t="s">
        <v>73</v>
      </c>
      <c r="S36" s="386"/>
      <c r="T36" s="386"/>
      <c r="U36" s="387"/>
      <c r="V36" s="388" t="s">
        <v>250</v>
      </c>
      <c r="W36" s="388"/>
      <c r="X36" s="388"/>
      <c r="Y36" s="388"/>
      <c r="Z36" s="388"/>
      <c r="AA36" s="388"/>
      <c r="AB36" s="388"/>
      <c r="AC36" s="388"/>
      <c r="AD36" s="388"/>
      <c r="AE36" s="388"/>
      <c r="AF36" s="388"/>
      <c r="AG36" s="388"/>
      <c r="AH36" s="388"/>
      <c r="AI36" s="337">
        <f t="shared" si="0"/>
        <v>0</v>
      </c>
      <c r="AJ36" s="338"/>
      <c r="AK36" s="338"/>
      <c r="AL36" s="338"/>
      <c r="AM36" s="338"/>
      <c r="AN36" s="338"/>
      <c r="AO36" s="338"/>
      <c r="AP36" s="338"/>
      <c r="AQ36" s="380"/>
      <c r="AR36" s="337"/>
      <c r="AS36" s="338"/>
      <c r="AT36" s="338"/>
      <c r="AU36" s="338"/>
      <c r="AV36" s="338"/>
      <c r="AW36" s="338"/>
      <c r="AX36" s="338"/>
      <c r="AY36" s="380"/>
      <c r="AZ36" s="337"/>
      <c r="BA36" s="338"/>
      <c r="BB36" s="338"/>
      <c r="BC36" s="338"/>
      <c r="BD36" s="338"/>
      <c r="BE36" s="338"/>
      <c r="BF36" s="338"/>
      <c r="BG36" s="380"/>
      <c r="BH36" s="337"/>
      <c r="BI36" s="338"/>
      <c r="BJ36" s="338"/>
      <c r="BK36" s="338"/>
      <c r="BL36" s="338"/>
      <c r="BM36" s="338"/>
      <c r="BN36" s="338"/>
      <c r="BO36" s="380"/>
      <c r="BP36" s="337"/>
      <c r="BQ36" s="338"/>
      <c r="BR36" s="338"/>
      <c r="BS36" s="338"/>
      <c r="BT36" s="338"/>
      <c r="BU36" s="338"/>
      <c r="BV36" s="338"/>
      <c r="BW36" s="380"/>
      <c r="BX36" s="337"/>
      <c r="BY36" s="338"/>
      <c r="BZ36" s="338"/>
      <c r="CA36" s="338"/>
      <c r="CB36" s="338"/>
      <c r="CC36" s="338"/>
      <c r="CD36" s="338"/>
      <c r="CE36" s="380"/>
      <c r="CF36" s="337"/>
      <c r="CG36" s="338"/>
      <c r="CH36" s="338"/>
      <c r="CI36" s="338"/>
      <c r="CJ36" s="338"/>
      <c r="CK36" s="338"/>
      <c r="CL36" s="338"/>
      <c r="CM36" s="381"/>
    </row>
    <row r="37" spans="1:91" s="22" customFormat="1" ht="15" customHeight="1">
      <c r="A37" s="382" t="s">
        <v>699</v>
      </c>
      <c r="B37" s="383"/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83"/>
      <c r="Q37" s="384"/>
      <c r="R37" s="385" t="s">
        <v>73</v>
      </c>
      <c r="S37" s="386"/>
      <c r="T37" s="386"/>
      <c r="U37" s="387"/>
      <c r="V37" s="388" t="s">
        <v>697</v>
      </c>
      <c r="W37" s="388"/>
      <c r="X37" s="388"/>
      <c r="Y37" s="388"/>
      <c r="Z37" s="388"/>
      <c r="AA37" s="388"/>
      <c r="AB37" s="388"/>
      <c r="AC37" s="388"/>
      <c r="AD37" s="388"/>
      <c r="AE37" s="388"/>
      <c r="AF37" s="388"/>
      <c r="AG37" s="388"/>
      <c r="AH37" s="388"/>
      <c r="AI37" s="337">
        <f t="shared" si="0"/>
        <v>0</v>
      </c>
      <c r="AJ37" s="338"/>
      <c r="AK37" s="338"/>
      <c r="AL37" s="338"/>
      <c r="AM37" s="338"/>
      <c r="AN37" s="338"/>
      <c r="AO37" s="338"/>
      <c r="AP37" s="338"/>
      <c r="AQ37" s="380"/>
      <c r="AR37" s="337"/>
      <c r="AS37" s="338"/>
      <c r="AT37" s="338"/>
      <c r="AU37" s="338"/>
      <c r="AV37" s="338"/>
      <c r="AW37" s="338"/>
      <c r="AX37" s="338"/>
      <c r="AY37" s="380"/>
      <c r="AZ37" s="337"/>
      <c r="BA37" s="338"/>
      <c r="BB37" s="338"/>
      <c r="BC37" s="338"/>
      <c r="BD37" s="338"/>
      <c r="BE37" s="338"/>
      <c r="BF37" s="338"/>
      <c r="BG37" s="380"/>
      <c r="BH37" s="337"/>
      <c r="BI37" s="338"/>
      <c r="BJ37" s="338"/>
      <c r="BK37" s="338"/>
      <c r="BL37" s="338"/>
      <c r="BM37" s="338"/>
      <c r="BN37" s="338"/>
      <c r="BO37" s="380"/>
      <c r="BP37" s="337"/>
      <c r="BQ37" s="338"/>
      <c r="BR37" s="338"/>
      <c r="BS37" s="338"/>
      <c r="BT37" s="338"/>
      <c r="BU37" s="338"/>
      <c r="BV37" s="338"/>
      <c r="BW37" s="380"/>
      <c r="BX37" s="337"/>
      <c r="BY37" s="338"/>
      <c r="BZ37" s="338"/>
      <c r="CA37" s="338"/>
      <c r="CB37" s="338"/>
      <c r="CC37" s="338"/>
      <c r="CD37" s="338"/>
      <c r="CE37" s="380"/>
      <c r="CF37" s="337"/>
      <c r="CG37" s="338"/>
      <c r="CH37" s="338"/>
      <c r="CI37" s="338"/>
      <c r="CJ37" s="338"/>
      <c r="CK37" s="338"/>
      <c r="CL37" s="338"/>
      <c r="CM37" s="381"/>
    </row>
    <row r="38" spans="1:91" s="22" customFormat="1" ht="15" customHeight="1">
      <c r="A38" s="382" t="s">
        <v>700</v>
      </c>
      <c r="B38" s="383"/>
      <c r="C38" s="383"/>
      <c r="D38" s="383"/>
      <c r="E38" s="383"/>
      <c r="F38" s="383"/>
      <c r="G38" s="383"/>
      <c r="H38" s="383"/>
      <c r="I38" s="383"/>
      <c r="J38" s="383"/>
      <c r="K38" s="383"/>
      <c r="L38" s="383"/>
      <c r="M38" s="383"/>
      <c r="N38" s="383"/>
      <c r="O38" s="383"/>
      <c r="P38" s="383"/>
      <c r="Q38" s="384"/>
      <c r="R38" s="385" t="s">
        <v>111</v>
      </c>
      <c r="S38" s="386"/>
      <c r="T38" s="386"/>
      <c r="U38" s="387"/>
      <c r="V38" s="388" t="s">
        <v>698</v>
      </c>
      <c r="W38" s="388"/>
      <c r="X38" s="388"/>
      <c r="Y38" s="388"/>
      <c r="Z38" s="388"/>
      <c r="AA38" s="388"/>
      <c r="AB38" s="388"/>
      <c r="AC38" s="388"/>
      <c r="AD38" s="388"/>
      <c r="AE38" s="388"/>
      <c r="AF38" s="388"/>
      <c r="AG38" s="388"/>
      <c r="AH38" s="388"/>
      <c r="AI38" s="337">
        <f t="shared" si="0"/>
        <v>0</v>
      </c>
      <c r="AJ38" s="338"/>
      <c r="AK38" s="338"/>
      <c r="AL38" s="338"/>
      <c r="AM38" s="338"/>
      <c r="AN38" s="338"/>
      <c r="AO38" s="338"/>
      <c r="AP38" s="338"/>
      <c r="AQ38" s="380"/>
      <c r="AR38" s="337"/>
      <c r="AS38" s="338"/>
      <c r="AT38" s="338"/>
      <c r="AU38" s="338"/>
      <c r="AV38" s="338"/>
      <c r="AW38" s="338"/>
      <c r="AX38" s="338"/>
      <c r="AY38" s="380"/>
      <c r="AZ38" s="337"/>
      <c r="BA38" s="338"/>
      <c r="BB38" s="338"/>
      <c r="BC38" s="338"/>
      <c r="BD38" s="338"/>
      <c r="BE38" s="338"/>
      <c r="BF38" s="338"/>
      <c r="BG38" s="380"/>
      <c r="BH38" s="337"/>
      <c r="BI38" s="338"/>
      <c r="BJ38" s="338"/>
      <c r="BK38" s="338"/>
      <c r="BL38" s="338"/>
      <c r="BM38" s="338"/>
      <c r="BN38" s="338"/>
      <c r="BO38" s="380"/>
      <c r="BP38" s="337"/>
      <c r="BQ38" s="338"/>
      <c r="BR38" s="338"/>
      <c r="BS38" s="338"/>
      <c r="BT38" s="338"/>
      <c r="BU38" s="338"/>
      <c r="BV38" s="338"/>
      <c r="BW38" s="380"/>
      <c r="BX38" s="337"/>
      <c r="BY38" s="338"/>
      <c r="BZ38" s="338"/>
      <c r="CA38" s="338"/>
      <c r="CB38" s="338"/>
      <c r="CC38" s="338"/>
      <c r="CD38" s="338"/>
      <c r="CE38" s="380"/>
      <c r="CF38" s="337"/>
      <c r="CG38" s="338"/>
      <c r="CH38" s="338"/>
      <c r="CI38" s="338"/>
      <c r="CJ38" s="338"/>
      <c r="CK38" s="338"/>
      <c r="CL38" s="338"/>
      <c r="CM38" s="381"/>
    </row>
    <row r="39" spans="1:91" s="22" customFormat="1" ht="15" customHeight="1">
      <c r="A39" s="382" t="s">
        <v>700</v>
      </c>
      <c r="B39" s="383"/>
      <c r="C39" s="383"/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  <c r="P39" s="383"/>
      <c r="Q39" s="384"/>
      <c r="R39" s="385" t="s">
        <v>73</v>
      </c>
      <c r="S39" s="386"/>
      <c r="T39" s="386"/>
      <c r="U39" s="387"/>
      <c r="V39" s="388" t="s">
        <v>698</v>
      </c>
      <c r="W39" s="388"/>
      <c r="X39" s="388"/>
      <c r="Y39" s="388"/>
      <c r="Z39" s="388"/>
      <c r="AA39" s="388"/>
      <c r="AB39" s="388"/>
      <c r="AC39" s="388"/>
      <c r="AD39" s="388"/>
      <c r="AE39" s="388"/>
      <c r="AF39" s="388"/>
      <c r="AG39" s="388"/>
      <c r="AH39" s="388"/>
      <c r="AI39" s="337">
        <f t="shared" si="0"/>
        <v>0</v>
      </c>
      <c r="AJ39" s="338"/>
      <c r="AK39" s="338"/>
      <c r="AL39" s="338"/>
      <c r="AM39" s="338"/>
      <c r="AN39" s="338"/>
      <c r="AO39" s="338"/>
      <c r="AP39" s="338"/>
      <c r="AQ39" s="380"/>
      <c r="AR39" s="337"/>
      <c r="AS39" s="338"/>
      <c r="AT39" s="338"/>
      <c r="AU39" s="338"/>
      <c r="AV39" s="338"/>
      <c r="AW39" s="338"/>
      <c r="AX39" s="338"/>
      <c r="AY39" s="380"/>
      <c r="AZ39" s="337"/>
      <c r="BA39" s="338"/>
      <c r="BB39" s="338"/>
      <c r="BC39" s="338"/>
      <c r="BD39" s="338"/>
      <c r="BE39" s="338"/>
      <c r="BF39" s="338"/>
      <c r="BG39" s="380"/>
      <c r="BH39" s="337"/>
      <c r="BI39" s="338"/>
      <c r="BJ39" s="338"/>
      <c r="BK39" s="338"/>
      <c r="BL39" s="338"/>
      <c r="BM39" s="338"/>
      <c r="BN39" s="338"/>
      <c r="BO39" s="380"/>
      <c r="BP39" s="337"/>
      <c r="BQ39" s="338"/>
      <c r="BR39" s="338"/>
      <c r="BS39" s="338"/>
      <c r="BT39" s="338"/>
      <c r="BU39" s="338"/>
      <c r="BV39" s="338"/>
      <c r="BW39" s="380"/>
      <c r="BX39" s="337"/>
      <c r="BY39" s="338"/>
      <c r="BZ39" s="338"/>
      <c r="CA39" s="338"/>
      <c r="CB39" s="338"/>
      <c r="CC39" s="338"/>
      <c r="CD39" s="338"/>
      <c r="CE39" s="380"/>
      <c r="CF39" s="337"/>
      <c r="CG39" s="338"/>
      <c r="CH39" s="338"/>
      <c r="CI39" s="338"/>
      <c r="CJ39" s="338"/>
      <c r="CK39" s="338"/>
      <c r="CL39" s="338"/>
      <c r="CM39" s="381"/>
    </row>
    <row r="40" spans="1:91" s="22" customFormat="1" ht="19.5" customHeight="1">
      <c r="A40" s="358" t="s">
        <v>696</v>
      </c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60"/>
      <c r="R40" s="361"/>
      <c r="S40" s="362"/>
      <c r="T40" s="362"/>
      <c r="U40" s="362"/>
      <c r="V40" s="362" t="s">
        <v>694</v>
      </c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2"/>
      <c r="AI40" s="351">
        <f>SUM(AI41:AQ43)</f>
        <v>93309.1212</v>
      </c>
      <c r="AJ40" s="351"/>
      <c r="AK40" s="351"/>
      <c r="AL40" s="351"/>
      <c r="AM40" s="351"/>
      <c r="AN40" s="351"/>
      <c r="AO40" s="351"/>
      <c r="AP40" s="351"/>
      <c r="AQ40" s="351"/>
      <c r="AR40" s="351">
        <f>SUM(AR41:AY43)</f>
        <v>93309.1212</v>
      </c>
      <c r="AS40" s="351"/>
      <c r="AT40" s="351"/>
      <c r="AU40" s="351"/>
      <c r="AV40" s="351"/>
      <c r="AW40" s="351"/>
      <c r="AX40" s="351"/>
      <c r="AY40" s="351"/>
      <c r="AZ40" s="351">
        <f>SUM(AZ41:BG43)</f>
        <v>0</v>
      </c>
      <c r="BA40" s="351"/>
      <c r="BB40" s="351"/>
      <c r="BC40" s="351"/>
      <c r="BD40" s="351"/>
      <c r="BE40" s="351"/>
      <c r="BF40" s="351"/>
      <c r="BG40" s="351"/>
      <c r="BH40" s="351">
        <f>SUM(BH41:BO43)</f>
        <v>0</v>
      </c>
      <c r="BI40" s="351"/>
      <c r="BJ40" s="351"/>
      <c r="BK40" s="351"/>
      <c r="BL40" s="351"/>
      <c r="BM40" s="351"/>
      <c r="BN40" s="351"/>
      <c r="BO40" s="351"/>
      <c r="BP40" s="351">
        <f>SUM(BP41:BW43)</f>
        <v>0</v>
      </c>
      <c r="BQ40" s="351"/>
      <c r="BR40" s="351"/>
      <c r="BS40" s="351"/>
      <c r="BT40" s="351"/>
      <c r="BU40" s="351"/>
      <c r="BV40" s="351"/>
      <c r="BW40" s="351"/>
      <c r="BX40" s="351">
        <f>SUM(BX41:CE43)</f>
        <v>0</v>
      </c>
      <c r="BY40" s="351"/>
      <c r="BZ40" s="351"/>
      <c r="CA40" s="351"/>
      <c r="CB40" s="351"/>
      <c r="CC40" s="351"/>
      <c r="CD40" s="351"/>
      <c r="CE40" s="351"/>
      <c r="CF40" s="351">
        <f>SUM(CF41:CJ43)</f>
        <v>0</v>
      </c>
      <c r="CG40" s="351"/>
      <c r="CH40" s="351"/>
      <c r="CI40" s="351"/>
      <c r="CJ40" s="351"/>
      <c r="CK40" s="351"/>
      <c r="CL40" s="351"/>
      <c r="CM40" s="352"/>
    </row>
    <row r="41" spans="1:92" s="96" customFormat="1" ht="24.75" customHeight="1">
      <c r="A41" s="374" t="s">
        <v>695</v>
      </c>
      <c r="B41" s="375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6"/>
      <c r="R41" s="366" t="s">
        <v>72</v>
      </c>
      <c r="S41" s="367"/>
      <c r="T41" s="367"/>
      <c r="U41" s="367"/>
      <c r="V41" s="377" t="s">
        <v>750</v>
      </c>
      <c r="W41" s="378"/>
      <c r="X41" s="378"/>
      <c r="Y41" s="378"/>
      <c r="Z41" s="378"/>
      <c r="AA41" s="378"/>
      <c r="AB41" s="378"/>
      <c r="AC41" s="378"/>
      <c r="AD41" s="378"/>
      <c r="AE41" s="378"/>
      <c r="AF41" s="378"/>
      <c r="AG41" s="378"/>
      <c r="AH41" s="379"/>
      <c r="AI41" s="356">
        <f>AR41+AZ41+BH41+BP41+BX41+CF41</f>
        <v>93309.1212</v>
      </c>
      <c r="AJ41" s="356"/>
      <c r="AK41" s="356"/>
      <c r="AL41" s="356"/>
      <c r="AM41" s="356"/>
      <c r="AN41" s="356"/>
      <c r="AO41" s="356"/>
      <c r="AP41" s="356"/>
      <c r="AQ41" s="356"/>
      <c r="AR41" s="356">
        <f>'266'!BP44</f>
        <v>93309.1212</v>
      </c>
      <c r="AS41" s="356"/>
      <c r="AT41" s="356"/>
      <c r="AU41" s="356"/>
      <c r="AV41" s="356"/>
      <c r="AW41" s="356"/>
      <c r="AX41" s="356"/>
      <c r="AY41" s="356"/>
      <c r="AZ41" s="356"/>
      <c r="BA41" s="356"/>
      <c r="BB41" s="356"/>
      <c r="BC41" s="356"/>
      <c r="BD41" s="356"/>
      <c r="BE41" s="356"/>
      <c r="BF41" s="356"/>
      <c r="BG41" s="356"/>
      <c r="BH41" s="356"/>
      <c r="BI41" s="356"/>
      <c r="BJ41" s="356"/>
      <c r="BK41" s="356"/>
      <c r="BL41" s="356"/>
      <c r="BM41" s="356"/>
      <c r="BN41" s="356"/>
      <c r="BO41" s="356"/>
      <c r="BP41" s="356"/>
      <c r="BQ41" s="356"/>
      <c r="BR41" s="356"/>
      <c r="BS41" s="356"/>
      <c r="BT41" s="356"/>
      <c r="BU41" s="356"/>
      <c r="BV41" s="356"/>
      <c r="BW41" s="356"/>
      <c r="BX41" s="356"/>
      <c r="BY41" s="356"/>
      <c r="BZ41" s="356"/>
      <c r="CA41" s="356"/>
      <c r="CB41" s="356"/>
      <c r="CC41" s="356"/>
      <c r="CD41" s="356"/>
      <c r="CE41" s="356"/>
      <c r="CF41" s="346"/>
      <c r="CG41" s="347"/>
      <c r="CH41" s="347"/>
      <c r="CI41" s="347"/>
      <c r="CJ41" s="348"/>
      <c r="CK41" s="165"/>
      <c r="CL41" s="165"/>
      <c r="CM41" s="166"/>
      <c r="CN41" s="192">
        <f>'266'!BP44</f>
        <v>93309.1212</v>
      </c>
    </row>
    <row r="42" spans="1:92" s="96" customFormat="1" ht="24.75" customHeight="1">
      <c r="A42" s="374" t="s">
        <v>695</v>
      </c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6"/>
      <c r="R42" s="366" t="s">
        <v>113</v>
      </c>
      <c r="S42" s="367"/>
      <c r="T42" s="367"/>
      <c r="U42" s="367"/>
      <c r="V42" s="377" t="s">
        <v>750</v>
      </c>
      <c r="W42" s="378"/>
      <c r="X42" s="378"/>
      <c r="Y42" s="378"/>
      <c r="Z42" s="378"/>
      <c r="AA42" s="378"/>
      <c r="AB42" s="378"/>
      <c r="AC42" s="378"/>
      <c r="AD42" s="378"/>
      <c r="AE42" s="378"/>
      <c r="AF42" s="378"/>
      <c r="AG42" s="378"/>
      <c r="AH42" s="379"/>
      <c r="AI42" s="356">
        <f>AR42+AZ42+BH42+BP42+BX42+CF42</f>
        <v>0</v>
      </c>
      <c r="AJ42" s="356"/>
      <c r="AK42" s="356"/>
      <c r="AL42" s="356"/>
      <c r="AM42" s="356"/>
      <c r="AN42" s="356"/>
      <c r="AO42" s="356"/>
      <c r="AP42" s="356"/>
      <c r="AQ42" s="356"/>
      <c r="AR42" s="356"/>
      <c r="AS42" s="356"/>
      <c r="AT42" s="356"/>
      <c r="AU42" s="356"/>
      <c r="AV42" s="356"/>
      <c r="AW42" s="356"/>
      <c r="AX42" s="356"/>
      <c r="AY42" s="356"/>
      <c r="AZ42" s="356"/>
      <c r="BA42" s="356"/>
      <c r="BB42" s="356"/>
      <c r="BC42" s="356"/>
      <c r="BD42" s="356"/>
      <c r="BE42" s="356"/>
      <c r="BF42" s="356"/>
      <c r="BG42" s="356"/>
      <c r="BH42" s="356"/>
      <c r="BI42" s="356"/>
      <c r="BJ42" s="356"/>
      <c r="BK42" s="356"/>
      <c r="BL42" s="356"/>
      <c r="BM42" s="356"/>
      <c r="BN42" s="356"/>
      <c r="BO42" s="356"/>
      <c r="BP42" s="356"/>
      <c r="BQ42" s="356"/>
      <c r="BR42" s="356"/>
      <c r="BS42" s="356"/>
      <c r="BT42" s="356"/>
      <c r="BU42" s="356"/>
      <c r="BV42" s="356"/>
      <c r="BW42" s="356"/>
      <c r="BX42" s="356"/>
      <c r="BY42" s="356"/>
      <c r="BZ42" s="356"/>
      <c r="CA42" s="356"/>
      <c r="CB42" s="356"/>
      <c r="CC42" s="356"/>
      <c r="CD42" s="356"/>
      <c r="CE42" s="356"/>
      <c r="CF42" s="346"/>
      <c r="CG42" s="347"/>
      <c r="CH42" s="347"/>
      <c r="CI42" s="347"/>
      <c r="CJ42" s="348"/>
      <c r="CK42" s="165"/>
      <c r="CL42" s="165"/>
      <c r="CM42" s="166"/>
      <c r="CN42" s="192"/>
    </row>
    <row r="43" spans="1:92" s="96" customFormat="1" ht="27.75" customHeight="1">
      <c r="A43" s="374" t="s">
        <v>695</v>
      </c>
      <c r="B43" s="375"/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6"/>
      <c r="R43" s="366" t="s">
        <v>194</v>
      </c>
      <c r="S43" s="367"/>
      <c r="T43" s="367"/>
      <c r="U43" s="367"/>
      <c r="V43" s="377" t="s">
        <v>750</v>
      </c>
      <c r="W43" s="378"/>
      <c r="X43" s="378"/>
      <c r="Y43" s="378"/>
      <c r="Z43" s="378"/>
      <c r="AA43" s="378"/>
      <c r="AB43" s="378"/>
      <c r="AC43" s="378"/>
      <c r="AD43" s="378"/>
      <c r="AE43" s="378"/>
      <c r="AF43" s="378"/>
      <c r="AG43" s="378"/>
      <c r="AH43" s="379"/>
      <c r="AI43" s="356">
        <f>AR43+AZ43+BH43+BP43+BX43+CF43</f>
        <v>0</v>
      </c>
      <c r="AJ43" s="356"/>
      <c r="AK43" s="356"/>
      <c r="AL43" s="356"/>
      <c r="AM43" s="356"/>
      <c r="AN43" s="356"/>
      <c r="AO43" s="356"/>
      <c r="AP43" s="356"/>
      <c r="AQ43" s="356"/>
      <c r="AR43" s="356"/>
      <c r="AS43" s="356"/>
      <c r="AT43" s="356"/>
      <c r="AU43" s="356"/>
      <c r="AV43" s="356"/>
      <c r="AW43" s="356"/>
      <c r="AX43" s="356"/>
      <c r="AY43" s="356"/>
      <c r="AZ43" s="356">
        <f>'266'!BP73</f>
        <v>0</v>
      </c>
      <c r="BA43" s="356"/>
      <c r="BB43" s="356"/>
      <c r="BC43" s="356"/>
      <c r="BD43" s="356"/>
      <c r="BE43" s="356"/>
      <c r="BF43" s="356"/>
      <c r="BG43" s="356"/>
      <c r="BH43" s="356"/>
      <c r="BI43" s="356"/>
      <c r="BJ43" s="356"/>
      <c r="BK43" s="356"/>
      <c r="BL43" s="356"/>
      <c r="BM43" s="356"/>
      <c r="BN43" s="356"/>
      <c r="BO43" s="356"/>
      <c r="BP43" s="356"/>
      <c r="BQ43" s="356"/>
      <c r="BR43" s="356"/>
      <c r="BS43" s="356"/>
      <c r="BT43" s="356"/>
      <c r="BU43" s="356"/>
      <c r="BV43" s="356"/>
      <c r="BW43" s="356"/>
      <c r="BX43" s="356"/>
      <c r="BY43" s="356"/>
      <c r="BZ43" s="356"/>
      <c r="CA43" s="356"/>
      <c r="CB43" s="356"/>
      <c r="CC43" s="356"/>
      <c r="CD43" s="356"/>
      <c r="CE43" s="356"/>
      <c r="CF43" s="346"/>
      <c r="CG43" s="347"/>
      <c r="CH43" s="347"/>
      <c r="CI43" s="347"/>
      <c r="CJ43" s="348"/>
      <c r="CK43" s="165"/>
      <c r="CL43" s="165"/>
      <c r="CM43" s="166"/>
      <c r="CN43" s="192">
        <f>'266'!BP73</f>
        <v>0</v>
      </c>
    </row>
    <row r="44" spans="1:91" s="22" customFormat="1" ht="15.75" customHeight="1">
      <c r="A44" s="371" t="s">
        <v>251</v>
      </c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73"/>
      <c r="R44" s="361"/>
      <c r="S44" s="362"/>
      <c r="T44" s="362"/>
      <c r="U44" s="362"/>
      <c r="V44" s="362" t="s">
        <v>252</v>
      </c>
      <c r="W44" s="362"/>
      <c r="X44" s="362"/>
      <c r="Y44" s="362"/>
      <c r="Z44" s="362"/>
      <c r="AA44" s="362"/>
      <c r="AB44" s="362"/>
      <c r="AC44" s="362"/>
      <c r="AD44" s="362"/>
      <c r="AE44" s="362"/>
      <c r="AF44" s="362"/>
      <c r="AG44" s="362"/>
      <c r="AH44" s="362"/>
      <c r="AI44" s="351">
        <f>AI46+AI47+AI48+AI49+AI50</f>
        <v>0</v>
      </c>
      <c r="AJ44" s="351"/>
      <c r="AK44" s="351"/>
      <c r="AL44" s="351"/>
      <c r="AM44" s="351"/>
      <c r="AN44" s="351"/>
      <c r="AO44" s="351"/>
      <c r="AP44" s="351"/>
      <c r="AQ44" s="351"/>
      <c r="AR44" s="351">
        <f>AR47+AR48+AR49+AR50</f>
        <v>0</v>
      </c>
      <c r="AS44" s="351"/>
      <c r="AT44" s="351"/>
      <c r="AU44" s="351"/>
      <c r="AV44" s="351"/>
      <c r="AW44" s="351"/>
      <c r="AX44" s="351"/>
      <c r="AY44" s="351"/>
      <c r="AZ44" s="351">
        <f>AZ46+AZ47+AZ48+AZ49+AZ50</f>
        <v>0</v>
      </c>
      <c r="BA44" s="351"/>
      <c r="BB44" s="351"/>
      <c r="BC44" s="351"/>
      <c r="BD44" s="351"/>
      <c r="BE44" s="351"/>
      <c r="BF44" s="351"/>
      <c r="BG44" s="351"/>
      <c r="BH44" s="351">
        <f>BH46+BH47+BH48+BH49+BH50</f>
        <v>0</v>
      </c>
      <c r="BI44" s="351"/>
      <c r="BJ44" s="351"/>
      <c r="BK44" s="351"/>
      <c r="BL44" s="351"/>
      <c r="BM44" s="351"/>
      <c r="BN44" s="351"/>
      <c r="BO44" s="351"/>
      <c r="BP44" s="351">
        <f>BP46+BP47+BP48+BP49+BP50</f>
        <v>0</v>
      </c>
      <c r="BQ44" s="351"/>
      <c r="BR44" s="351"/>
      <c r="BS44" s="351"/>
      <c r="BT44" s="351"/>
      <c r="BU44" s="351"/>
      <c r="BV44" s="351"/>
      <c r="BW44" s="351"/>
      <c r="BX44" s="351">
        <f>BX46+BX47+BX48+BX49+BX50</f>
        <v>0</v>
      </c>
      <c r="BY44" s="351"/>
      <c r="BZ44" s="351"/>
      <c r="CA44" s="351"/>
      <c r="CB44" s="351"/>
      <c r="CC44" s="351"/>
      <c r="CD44" s="351"/>
      <c r="CE44" s="351"/>
      <c r="CF44" s="351">
        <f>CF46+CF47+CF48+CF49+CF50</f>
        <v>0</v>
      </c>
      <c r="CG44" s="351"/>
      <c r="CH44" s="351"/>
      <c r="CI44" s="351"/>
      <c r="CJ44" s="351"/>
      <c r="CK44" s="351"/>
      <c r="CL44" s="351"/>
      <c r="CM44" s="352"/>
    </row>
    <row r="45" spans="1:91" s="96" customFormat="1" ht="15.75" customHeight="1">
      <c r="A45" s="368" t="s">
        <v>222</v>
      </c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70"/>
      <c r="R45" s="366"/>
      <c r="S45" s="367"/>
      <c r="T45" s="367"/>
      <c r="U45" s="367"/>
      <c r="V45" s="367"/>
      <c r="W45" s="367"/>
      <c r="X45" s="367"/>
      <c r="Y45" s="367"/>
      <c r="Z45" s="367"/>
      <c r="AA45" s="367"/>
      <c r="AB45" s="367"/>
      <c r="AC45" s="367"/>
      <c r="AD45" s="367"/>
      <c r="AE45" s="367"/>
      <c r="AF45" s="367"/>
      <c r="AG45" s="367"/>
      <c r="AH45" s="367"/>
      <c r="AI45" s="356"/>
      <c r="AJ45" s="356"/>
      <c r="AK45" s="356"/>
      <c r="AL45" s="356"/>
      <c r="AM45" s="356"/>
      <c r="AN45" s="356"/>
      <c r="AO45" s="356"/>
      <c r="AP45" s="356"/>
      <c r="AQ45" s="356"/>
      <c r="AR45" s="356"/>
      <c r="AS45" s="356"/>
      <c r="AT45" s="356"/>
      <c r="AU45" s="356"/>
      <c r="AV45" s="356"/>
      <c r="AW45" s="356"/>
      <c r="AX45" s="356"/>
      <c r="AY45" s="356"/>
      <c r="AZ45" s="356"/>
      <c r="BA45" s="356"/>
      <c r="BB45" s="356"/>
      <c r="BC45" s="356"/>
      <c r="BD45" s="356"/>
      <c r="BE45" s="356"/>
      <c r="BF45" s="356"/>
      <c r="BG45" s="356"/>
      <c r="BH45" s="356"/>
      <c r="BI45" s="356"/>
      <c r="BJ45" s="356"/>
      <c r="BK45" s="356"/>
      <c r="BL45" s="356"/>
      <c r="BM45" s="356"/>
      <c r="BN45" s="356"/>
      <c r="BO45" s="356"/>
      <c r="BP45" s="356"/>
      <c r="BQ45" s="356"/>
      <c r="BR45" s="356"/>
      <c r="BS45" s="356"/>
      <c r="BT45" s="356"/>
      <c r="BU45" s="356"/>
      <c r="BV45" s="356"/>
      <c r="BW45" s="356"/>
      <c r="BX45" s="356"/>
      <c r="BY45" s="356"/>
      <c r="BZ45" s="356"/>
      <c r="CA45" s="356"/>
      <c r="CB45" s="356"/>
      <c r="CC45" s="356"/>
      <c r="CD45" s="356"/>
      <c r="CE45" s="356"/>
      <c r="CF45" s="356"/>
      <c r="CG45" s="356"/>
      <c r="CH45" s="356"/>
      <c r="CI45" s="356"/>
      <c r="CJ45" s="356"/>
      <c r="CK45" s="356"/>
      <c r="CL45" s="356"/>
      <c r="CM45" s="357"/>
    </row>
    <row r="46" spans="1:91" s="96" customFormat="1" ht="15.75" customHeight="1" hidden="1">
      <c r="A46" s="363" t="s">
        <v>253</v>
      </c>
      <c r="B46" s="364"/>
      <c r="C46" s="364"/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364"/>
      <c r="Q46" s="365"/>
      <c r="R46" s="366" t="s">
        <v>73</v>
      </c>
      <c r="S46" s="367"/>
      <c r="T46" s="367"/>
      <c r="U46" s="367"/>
      <c r="V46" s="367" t="s">
        <v>252</v>
      </c>
      <c r="W46" s="367"/>
      <c r="X46" s="367"/>
      <c r="Y46" s="367"/>
      <c r="Z46" s="367"/>
      <c r="AA46" s="367"/>
      <c r="AB46" s="367"/>
      <c r="AC46" s="367"/>
      <c r="AD46" s="367"/>
      <c r="AE46" s="367"/>
      <c r="AF46" s="367"/>
      <c r="AG46" s="367"/>
      <c r="AH46" s="367"/>
      <c r="AI46" s="356">
        <f>AR46+AZ46+BH46+BP46+BX46+CF46</f>
        <v>0</v>
      </c>
      <c r="AJ46" s="356"/>
      <c r="AK46" s="356"/>
      <c r="AL46" s="356"/>
      <c r="AM46" s="356"/>
      <c r="AN46" s="356"/>
      <c r="AO46" s="356"/>
      <c r="AP46" s="356"/>
      <c r="AQ46" s="356"/>
      <c r="AR46" s="356"/>
      <c r="AS46" s="356"/>
      <c r="AT46" s="356"/>
      <c r="AU46" s="356"/>
      <c r="AV46" s="356"/>
      <c r="AW46" s="356"/>
      <c r="AX46" s="356"/>
      <c r="AY46" s="356"/>
      <c r="AZ46" s="356"/>
      <c r="BA46" s="356"/>
      <c r="BB46" s="356"/>
      <c r="BC46" s="356"/>
      <c r="BD46" s="356"/>
      <c r="BE46" s="356"/>
      <c r="BF46" s="356"/>
      <c r="BG46" s="356"/>
      <c r="BH46" s="356"/>
      <c r="BI46" s="356"/>
      <c r="BJ46" s="356"/>
      <c r="BK46" s="356"/>
      <c r="BL46" s="356"/>
      <c r="BM46" s="356"/>
      <c r="BN46" s="356"/>
      <c r="BO46" s="356"/>
      <c r="BP46" s="356"/>
      <c r="BQ46" s="356"/>
      <c r="BR46" s="356"/>
      <c r="BS46" s="356"/>
      <c r="BT46" s="356"/>
      <c r="BU46" s="356"/>
      <c r="BV46" s="356"/>
      <c r="BW46" s="356"/>
      <c r="BX46" s="356"/>
      <c r="BY46" s="356"/>
      <c r="BZ46" s="356"/>
      <c r="CA46" s="356"/>
      <c r="CB46" s="356"/>
      <c r="CC46" s="356"/>
      <c r="CD46" s="356"/>
      <c r="CE46" s="356"/>
      <c r="CF46" s="356"/>
      <c r="CG46" s="356"/>
      <c r="CH46" s="356"/>
      <c r="CI46" s="356"/>
      <c r="CJ46" s="356"/>
      <c r="CK46" s="356"/>
      <c r="CL46" s="356"/>
      <c r="CM46" s="357"/>
    </row>
    <row r="47" spans="1:91" s="96" customFormat="1" ht="15.75" customHeight="1">
      <c r="A47" s="363" t="s">
        <v>704</v>
      </c>
      <c r="B47" s="364"/>
      <c r="C47" s="364"/>
      <c r="D47" s="364"/>
      <c r="E47" s="364"/>
      <c r="F47" s="364"/>
      <c r="G47" s="364"/>
      <c r="H47" s="364"/>
      <c r="I47" s="364"/>
      <c r="J47" s="364"/>
      <c r="K47" s="364"/>
      <c r="L47" s="364"/>
      <c r="M47" s="364"/>
      <c r="N47" s="364"/>
      <c r="O47" s="364"/>
      <c r="P47" s="364"/>
      <c r="Q47" s="365"/>
      <c r="R47" s="366" t="s">
        <v>254</v>
      </c>
      <c r="S47" s="367"/>
      <c r="T47" s="367"/>
      <c r="U47" s="367"/>
      <c r="V47" s="367" t="s">
        <v>705</v>
      </c>
      <c r="W47" s="367"/>
      <c r="X47" s="367"/>
      <c r="Y47" s="367"/>
      <c r="Z47" s="367"/>
      <c r="AA47" s="367"/>
      <c r="AB47" s="367"/>
      <c r="AC47" s="367"/>
      <c r="AD47" s="367"/>
      <c r="AE47" s="367"/>
      <c r="AF47" s="367"/>
      <c r="AG47" s="367"/>
      <c r="AH47" s="367"/>
      <c r="AI47" s="356">
        <f>AR47+AZ47+BH47+BP47+BX47+CF47</f>
        <v>0</v>
      </c>
      <c r="AJ47" s="356"/>
      <c r="AK47" s="356"/>
      <c r="AL47" s="356"/>
      <c r="AM47" s="356"/>
      <c r="AN47" s="356"/>
      <c r="AO47" s="356"/>
      <c r="AP47" s="356"/>
      <c r="AQ47" s="356"/>
      <c r="AR47" s="356"/>
      <c r="AS47" s="356"/>
      <c r="AT47" s="356"/>
      <c r="AU47" s="356"/>
      <c r="AV47" s="356"/>
      <c r="AW47" s="356"/>
      <c r="AX47" s="356"/>
      <c r="AY47" s="356"/>
      <c r="AZ47" s="356"/>
      <c r="BA47" s="356"/>
      <c r="BB47" s="356"/>
      <c r="BC47" s="356"/>
      <c r="BD47" s="356"/>
      <c r="BE47" s="356"/>
      <c r="BF47" s="356"/>
      <c r="BG47" s="356"/>
      <c r="BH47" s="356"/>
      <c r="BI47" s="356"/>
      <c r="BJ47" s="356"/>
      <c r="BK47" s="356"/>
      <c r="BL47" s="356"/>
      <c r="BM47" s="356"/>
      <c r="BN47" s="356"/>
      <c r="BO47" s="356"/>
      <c r="BP47" s="356"/>
      <c r="BQ47" s="356"/>
      <c r="BR47" s="356"/>
      <c r="BS47" s="356"/>
      <c r="BT47" s="356"/>
      <c r="BU47" s="356"/>
      <c r="BV47" s="356"/>
      <c r="BW47" s="356"/>
      <c r="BX47" s="356"/>
      <c r="BY47" s="356"/>
      <c r="BZ47" s="356"/>
      <c r="CA47" s="356"/>
      <c r="CB47" s="356"/>
      <c r="CC47" s="356"/>
      <c r="CD47" s="356"/>
      <c r="CE47" s="356"/>
      <c r="CF47" s="356"/>
      <c r="CG47" s="356"/>
      <c r="CH47" s="356"/>
      <c r="CI47" s="356"/>
      <c r="CJ47" s="356"/>
      <c r="CK47" s="356"/>
      <c r="CL47" s="356"/>
      <c r="CM47" s="357"/>
    </row>
    <row r="48" spans="1:91" s="96" customFormat="1" ht="15.75" customHeight="1">
      <c r="A48" s="363" t="s">
        <v>704</v>
      </c>
      <c r="B48" s="364"/>
      <c r="C48" s="364"/>
      <c r="D48" s="364"/>
      <c r="E48" s="364"/>
      <c r="F48" s="364"/>
      <c r="G48" s="364"/>
      <c r="H48" s="364"/>
      <c r="I48" s="364"/>
      <c r="J48" s="364"/>
      <c r="K48" s="364"/>
      <c r="L48" s="364"/>
      <c r="M48" s="364"/>
      <c r="N48" s="364"/>
      <c r="O48" s="364"/>
      <c r="P48" s="364"/>
      <c r="Q48" s="365"/>
      <c r="R48" s="366" t="s">
        <v>195</v>
      </c>
      <c r="S48" s="367"/>
      <c r="T48" s="367"/>
      <c r="U48" s="367"/>
      <c r="V48" s="367" t="s">
        <v>705</v>
      </c>
      <c r="W48" s="367"/>
      <c r="X48" s="367"/>
      <c r="Y48" s="367"/>
      <c r="Z48" s="367"/>
      <c r="AA48" s="367"/>
      <c r="AB48" s="367"/>
      <c r="AC48" s="367"/>
      <c r="AD48" s="367"/>
      <c r="AE48" s="367"/>
      <c r="AF48" s="367"/>
      <c r="AG48" s="367"/>
      <c r="AH48" s="367"/>
      <c r="AI48" s="356">
        <f>AR48+AZ48+BH48+BP48+BX48+CF48</f>
        <v>0</v>
      </c>
      <c r="AJ48" s="356"/>
      <c r="AK48" s="356"/>
      <c r="AL48" s="356"/>
      <c r="AM48" s="356"/>
      <c r="AN48" s="356"/>
      <c r="AO48" s="356"/>
      <c r="AP48" s="356"/>
      <c r="AQ48" s="356"/>
      <c r="AR48" s="356"/>
      <c r="AS48" s="356"/>
      <c r="AT48" s="356"/>
      <c r="AU48" s="356"/>
      <c r="AV48" s="356"/>
      <c r="AW48" s="356"/>
      <c r="AX48" s="356"/>
      <c r="AY48" s="356"/>
      <c r="AZ48" s="356"/>
      <c r="BA48" s="356"/>
      <c r="BB48" s="356"/>
      <c r="BC48" s="356"/>
      <c r="BD48" s="356"/>
      <c r="BE48" s="356"/>
      <c r="BF48" s="356"/>
      <c r="BG48" s="356"/>
      <c r="BH48" s="356"/>
      <c r="BI48" s="356"/>
      <c r="BJ48" s="356"/>
      <c r="BK48" s="356"/>
      <c r="BL48" s="356"/>
      <c r="BM48" s="356"/>
      <c r="BN48" s="356"/>
      <c r="BO48" s="356"/>
      <c r="BP48" s="356"/>
      <c r="BQ48" s="356"/>
      <c r="BR48" s="356"/>
      <c r="BS48" s="356"/>
      <c r="BT48" s="356"/>
      <c r="BU48" s="356"/>
      <c r="BV48" s="356"/>
      <c r="BW48" s="356"/>
      <c r="BX48" s="356"/>
      <c r="BY48" s="356"/>
      <c r="BZ48" s="356"/>
      <c r="CA48" s="356"/>
      <c r="CB48" s="356"/>
      <c r="CC48" s="356"/>
      <c r="CD48" s="356"/>
      <c r="CE48" s="356"/>
      <c r="CF48" s="356"/>
      <c r="CG48" s="356"/>
      <c r="CH48" s="356"/>
      <c r="CI48" s="356"/>
      <c r="CJ48" s="356"/>
      <c r="CK48" s="356"/>
      <c r="CL48" s="356"/>
      <c r="CM48" s="357"/>
    </row>
    <row r="49" spans="1:91" s="96" customFormat="1" ht="15.75" customHeight="1">
      <c r="A49" s="363" t="s">
        <v>704</v>
      </c>
      <c r="B49" s="364"/>
      <c r="C49" s="364"/>
      <c r="D49" s="364"/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5"/>
      <c r="R49" s="366" t="s">
        <v>196</v>
      </c>
      <c r="S49" s="367"/>
      <c r="T49" s="367"/>
      <c r="U49" s="367"/>
      <c r="V49" s="367" t="s">
        <v>705</v>
      </c>
      <c r="W49" s="367"/>
      <c r="X49" s="367"/>
      <c r="Y49" s="367"/>
      <c r="Z49" s="367"/>
      <c r="AA49" s="367"/>
      <c r="AB49" s="367"/>
      <c r="AC49" s="367"/>
      <c r="AD49" s="367"/>
      <c r="AE49" s="367"/>
      <c r="AF49" s="367"/>
      <c r="AG49" s="367"/>
      <c r="AH49" s="367"/>
      <c r="AI49" s="356">
        <f>AR49+AZ49+BH49+BP49+BX49+CF49</f>
        <v>0</v>
      </c>
      <c r="AJ49" s="356"/>
      <c r="AK49" s="356"/>
      <c r="AL49" s="356"/>
      <c r="AM49" s="356"/>
      <c r="AN49" s="356"/>
      <c r="AO49" s="356"/>
      <c r="AP49" s="356"/>
      <c r="AQ49" s="356"/>
      <c r="AR49" s="356"/>
      <c r="AS49" s="356"/>
      <c r="AT49" s="356"/>
      <c r="AU49" s="356"/>
      <c r="AV49" s="356"/>
      <c r="AW49" s="356"/>
      <c r="AX49" s="356"/>
      <c r="AY49" s="356"/>
      <c r="AZ49" s="356"/>
      <c r="BA49" s="356"/>
      <c r="BB49" s="356"/>
      <c r="BC49" s="356"/>
      <c r="BD49" s="356"/>
      <c r="BE49" s="356"/>
      <c r="BF49" s="356"/>
      <c r="BG49" s="356"/>
      <c r="BH49" s="356"/>
      <c r="BI49" s="356"/>
      <c r="BJ49" s="356"/>
      <c r="BK49" s="356"/>
      <c r="BL49" s="356"/>
      <c r="BM49" s="356"/>
      <c r="BN49" s="356"/>
      <c r="BO49" s="356"/>
      <c r="BP49" s="356"/>
      <c r="BQ49" s="356"/>
      <c r="BR49" s="356"/>
      <c r="BS49" s="356"/>
      <c r="BT49" s="356"/>
      <c r="BU49" s="356"/>
      <c r="BV49" s="356"/>
      <c r="BW49" s="356"/>
      <c r="BX49" s="356"/>
      <c r="BY49" s="356"/>
      <c r="BZ49" s="356"/>
      <c r="CA49" s="356"/>
      <c r="CB49" s="356"/>
      <c r="CC49" s="356"/>
      <c r="CD49" s="356"/>
      <c r="CE49" s="356"/>
      <c r="CF49" s="356"/>
      <c r="CG49" s="356"/>
      <c r="CH49" s="356"/>
      <c r="CI49" s="356"/>
      <c r="CJ49" s="356"/>
      <c r="CK49" s="356"/>
      <c r="CL49" s="356"/>
      <c r="CM49" s="357"/>
    </row>
    <row r="50" spans="1:91" s="96" customFormat="1" ht="15.75" customHeight="1">
      <c r="A50" s="363" t="s">
        <v>704</v>
      </c>
      <c r="B50" s="364"/>
      <c r="C50" s="364"/>
      <c r="D50" s="364"/>
      <c r="E50" s="364"/>
      <c r="F50" s="364"/>
      <c r="G50" s="364"/>
      <c r="H50" s="364"/>
      <c r="I50" s="364"/>
      <c r="J50" s="364"/>
      <c r="K50" s="364"/>
      <c r="L50" s="364"/>
      <c r="M50" s="364"/>
      <c r="N50" s="364"/>
      <c r="O50" s="364"/>
      <c r="P50" s="364"/>
      <c r="Q50" s="365"/>
      <c r="R50" s="366" t="s">
        <v>202</v>
      </c>
      <c r="S50" s="367"/>
      <c r="T50" s="367"/>
      <c r="U50" s="367"/>
      <c r="V50" s="367" t="s">
        <v>705</v>
      </c>
      <c r="W50" s="367"/>
      <c r="X50" s="367"/>
      <c r="Y50" s="367"/>
      <c r="Z50" s="367"/>
      <c r="AA50" s="367"/>
      <c r="AB50" s="367"/>
      <c r="AC50" s="367"/>
      <c r="AD50" s="367"/>
      <c r="AE50" s="367"/>
      <c r="AF50" s="367"/>
      <c r="AG50" s="367"/>
      <c r="AH50" s="367"/>
      <c r="AI50" s="356">
        <f>AR50+AZ50+BH50+BP50+BX50+CF50</f>
        <v>0</v>
      </c>
      <c r="AJ50" s="356"/>
      <c r="AK50" s="356"/>
      <c r="AL50" s="356"/>
      <c r="AM50" s="356"/>
      <c r="AN50" s="356"/>
      <c r="AO50" s="356"/>
      <c r="AP50" s="356"/>
      <c r="AQ50" s="356"/>
      <c r="AR50" s="356"/>
      <c r="AS50" s="356"/>
      <c r="AT50" s="356"/>
      <c r="AU50" s="356"/>
      <c r="AV50" s="356"/>
      <c r="AW50" s="356"/>
      <c r="AX50" s="356"/>
      <c r="AY50" s="356"/>
      <c r="AZ50" s="356"/>
      <c r="BA50" s="356"/>
      <c r="BB50" s="356"/>
      <c r="BC50" s="356"/>
      <c r="BD50" s="356"/>
      <c r="BE50" s="356"/>
      <c r="BF50" s="356"/>
      <c r="BG50" s="356"/>
      <c r="BH50" s="356"/>
      <c r="BI50" s="356"/>
      <c r="BJ50" s="356"/>
      <c r="BK50" s="356"/>
      <c r="BL50" s="356"/>
      <c r="BM50" s="356"/>
      <c r="BN50" s="356"/>
      <c r="BO50" s="356"/>
      <c r="BP50" s="356"/>
      <c r="BQ50" s="356"/>
      <c r="BR50" s="356"/>
      <c r="BS50" s="356"/>
      <c r="BT50" s="356"/>
      <c r="BU50" s="356"/>
      <c r="BV50" s="356"/>
      <c r="BW50" s="356"/>
      <c r="BX50" s="356"/>
      <c r="BY50" s="356"/>
      <c r="BZ50" s="356"/>
      <c r="CA50" s="356"/>
      <c r="CB50" s="356"/>
      <c r="CC50" s="356"/>
      <c r="CD50" s="356"/>
      <c r="CE50" s="356"/>
      <c r="CF50" s="356"/>
      <c r="CG50" s="356"/>
      <c r="CH50" s="356"/>
      <c r="CI50" s="356"/>
      <c r="CJ50" s="356"/>
      <c r="CK50" s="356"/>
      <c r="CL50" s="356"/>
      <c r="CM50" s="357"/>
    </row>
    <row r="51" spans="1:91" s="22" customFormat="1" ht="16.5" customHeight="1">
      <c r="A51" s="358" t="s">
        <v>255</v>
      </c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60"/>
      <c r="R51" s="361"/>
      <c r="S51" s="362"/>
      <c r="T51" s="362"/>
      <c r="U51" s="362"/>
      <c r="V51" s="362" t="s">
        <v>703</v>
      </c>
      <c r="W51" s="362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2"/>
      <c r="AI51" s="351">
        <f>AI53+AI54+AI62</f>
        <v>1947570</v>
      </c>
      <c r="AJ51" s="351"/>
      <c r="AK51" s="351"/>
      <c r="AL51" s="351"/>
      <c r="AM51" s="351"/>
      <c r="AN51" s="351"/>
      <c r="AO51" s="351"/>
      <c r="AP51" s="351"/>
      <c r="AQ51" s="351"/>
      <c r="AR51" s="351">
        <f>AR53+AR54+AR62</f>
        <v>1947570</v>
      </c>
      <c r="AS51" s="351"/>
      <c r="AT51" s="351"/>
      <c r="AU51" s="351"/>
      <c r="AV51" s="351"/>
      <c r="AW51" s="351"/>
      <c r="AX51" s="351"/>
      <c r="AY51" s="351"/>
      <c r="AZ51" s="351">
        <f>AZ53+AZ54+AZ62</f>
        <v>0</v>
      </c>
      <c r="BA51" s="351"/>
      <c r="BB51" s="351"/>
      <c r="BC51" s="351"/>
      <c r="BD51" s="351"/>
      <c r="BE51" s="351"/>
      <c r="BF51" s="351"/>
      <c r="BG51" s="351"/>
      <c r="BH51" s="351">
        <f>BH53+BH54+BH62</f>
        <v>0</v>
      </c>
      <c r="BI51" s="351"/>
      <c r="BJ51" s="351"/>
      <c r="BK51" s="351"/>
      <c r="BL51" s="351"/>
      <c r="BM51" s="351"/>
      <c r="BN51" s="351"/>
      <c r="BO51" s="351"/>
      <c r="BP51" s="351">
        <f>BP53+BP54+BP62</f>
        <v>0</v>
      </c>
      <c r="BQ51" s="351"/>
      <c r="BR51" s="351"/>
      <c r="BS51" s="351"/>
      <c r="BT51" s="351"/>
      <c r="BU51" s="351"/>
      <c r="BV51" s="351"/>
      <c r="BW51" s="351"/>
      <c r="BX51" s="351">
        <f>BX53+BX54+BX62</f>
        <v>0</v>
      </c>
      <c r="BY51" s="351"/>
      <c r="BZ51" s="351"/>
      <c r="CA51" s="351"/>
      <c r="CB51" s="351"/>
      <c r="CC51" s="351"/>
      <c r="CD51" s="351"/>
      <c r="CE51" s="351"/>
      <c r="CF51" s="351">
        <f>CF53+CF54+CF62</f>
        <v>0</v>
      </c>
      <c r="CG51" s="351"/>
      <c r="CH51" s="351"/>
      <c r="CI51" s="351"/>
      <c r="CJ51" s="351"/>
      <c r="CK51" s="351"/>
      <c r="CL51" s="351"/>
      <c r="CM51" s="352"/>
    </row>
    <row r="52" spans="1:91" s="22" customFormat="1" ht="12.75">
      <c r="A52" s="353" t="s">
        <v>222</v>
      </c>
      <c r="B52" s="354"/>
      <c r="C52" s="354"/>
      <c r="D52" s="354"/>
      <c r="E52" s="354"/>
      <c r="F52" s="354"/>
      <c r="G52" s="354"/>
      <c r="H52" s="354"/>
      <c r="I52" s="354"/>
      <c r="J52" s="354"/>
      <c r="K52" s="354"/>
      <c r="L52" s="354"/>
      <c r="M52" s="354"/>
      <c r="N52" s="354"/>
      <c r="O52" s="354"/>
      <c r="P52" s="354"/>
      <c r="Q52" s="355"/>
      <c r="R52" s="342"/>
      <c r="S52" s="343"/>
      <c r="T52" s="343"/>
      <c r="U52" s="344"/>
      <c r="V52" s="345"/>
      <c r="W52" s="343"/>
      <c r="X52" s="343"/>
      <c r="Y52" s="343"/>
      <c r="Z52" s="343"/>
      <c r="AA52" s="343"/>
      <c r="AB52" s="343"/>
      <c r="AC52" s="343"/>
      <c r="AD52" s="343"/>
      <c r="AE52" s="343"/>
      <c r="AF52" s="343"/>
      <c r="AG52" s="343"/>
      <c r="AH52" s="344"/>
      <c r="AI52" s="320"/>
      <c r="AJ52" s="321"/>
      <c r="AK52" s="321"/>
      <c r="AL52" s="321"/>
      <c r="AM52" s="321"/>
      <c r="AN52" s="321"/>
      <c r="AO52" s="321"/>
      <c r="AP52" s="321"/>
      <c r="AQ52" s="322"/>
      <c r="AR52" s="320"/>
      <c r="AS52" s="321"/>
      <c r="AT52" s="321"/>
      <c r="AU52" s="321"/>
      <c r="AV52" s="321"/>
      <c r="AW52" s="321"/>
      <c r="AX52" s="321"/>
      <c r="AY52" s="322"/>
      <c r="AZ52" s="320"/>
      <c r="BA52" s="321"/>
      <c r="BB52" s="321"/>
      <c r="BC52" s="321"/>
      <c r="BD52" s="321"/>
      <c r="BE52" s="321"/>
      <c r="BF52" s="321"/>
      <c r="BG52" s="322"/>
      <c r="BH52" s="320"/>
      <c r="BI52" s="321"/>
      <c r="BJ52" s="321"/>
      <c r="BK52" s="321"/>
      <c r="BL52" s="321"/>
      <c r="BM52" s="321"/>
      <c r="BN52" s="321"/>
      <c r="BO52" s="322"/>
      <c r="BP52" s="320"/>
      <c r="BQ52" s="321"/>
      <c r="BR52" s="321"/>
      <c r="BS52" s="321"/>
      <c r="BT52" s="321"/>
      <c r="BU52" s="321"/>
      <c r="BV52" s="321"/>
      <c r="BW52" s="322"/>
      <c r="BX52" s="320"/>
      <c r="BY52" s="321"/>
      <c r="BZ52" s="321"/>
      <c r="CA52" s="321"/>
      <c r="CB52" s="321"/>
      <c r="CC52" s="321"/>
      <c r="CD52" s="321"/>
      <c r="CE52" s="322"/>
      <c r="CF52" s="320"/>
      <c r="CG52" s="321"/>
      <c r="CH52" s="321"/>
      <c r="CI52" s="321"/>
      <c r="CJ52" s="321"/>
      <c r="CK52" s="321"/>
      <c r="CL52" s="321"/>
      <c r="CM52" s="350"/>
    </row>
    <row r="53" spans="1:92" s="22" customFormat="1" ht="15" customHeight="1">
      <c r="A53" s="339" t="s">
        <v>256</v>
      </c>
      <c r="B53" s="340"/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1"/>
      <c r="R53" s="342" t="s">
        <v>73</v>
      </c>
      <c r="S53" s="343"/>
      <c r="T53" s="343"/>
      <c r="U53" s="344"/>
      <c r="V53" s="345" t="s">
        <v>257</v>
      </c>
      <c r="W53" s="343"/>
      <c r="X53" s="343"/>
      <c r="Y53" s="343"/>
      <c r="Z53" s="343"/>
      <c r="AA53" s="343"/>
      <c r="AB53" s="343"/>
      <c r="AC53" s="343"/>
      <c r="AD53" s="343"/>
      <c r="AE53" s="343"/>
      <c r="AF53" s="343"/>
      <c r="AG53" s="343"/>
      <c r="AH53" s="344"/>
      <c r="AI53" s="320">
        <f>AR53+AZ53+BH53+BP53+BX53+CF53</f>
        <v>1741998</v>
      </c>
      <c r="AJ53" s="321"/>
      <c r="AK53" s="321"/>
      <c r="AL53" s="321"/>
      <c r="AM53" s="321"/>
      <c r="AN53" s="321"/>
      <c r="AO53" s="321"/>
      <c r="AP53" s="321"/>
      <c r="AQ53" s="322"/>
      <c r="AR53" s="320">
        <f>'310'!BN144</f>
        <v>1741998</v>
      </c>
      <c r="AS53" s="321"/>
      <c r="AT53" s="321"/>
      <c r="AU53" s="321"/>
      <c r="AV53" s="321"/>
      <c r="AW53" s="321"/>
      <c r="AX53" s="321"/>
      <c r="AY53" s="322"/>
      <c r="AZ53" s="320"/>
      <c r="BA53" s="321"/>
      <c r="BB53" s="321"/>
      <c r="BC53" s="321"/>
      <c r="BD53" s="321"/>
      <c r="BE53" s="321"/>
      <c r="BF53" s="321"/>
      <c r="BG53" s="322"/>
      <c r="BH53" s="320"/>
      <c r="BI53" s="321"/>
      <c r="BJ53" s="321"/>
      <c r="BK53" s="321"/>
      <c r="BL53" s="321"/>
      <c r="BM53" s="321"/>
      <c r="BN53" s="321"/>
      <c r="BO53" s="322"/>
      <c r="BP53" s="320"/>
      <c r="BQ53" s="321"/>
      <c r="BR53" s="321"/>
      <c r="BS53" s="321"/>
      <c r="BT53" s="321"/>
      <c r="BU53" s="321"/>
      <c r="BV53" s="321"/>
      <c r="BW53" s="322"/>
      <c r="BX53" s="320"/>
      <c r="BY53" s="321"/>
      <c r="BZ53" s="321"/>
      <c r="CA53" s="321"/>
      <c r="CB53" s="321"/>
      <c r="CC53" s="321"/>
      <c r="CD53" s="321"/>
      <c r="CE53" s="322"/>
      <c r="CF53" s="320"/>
      <c r="CG53" s="321"/>
      <c r="CH53" s="321"/>
      <c r="CI53" s="321"/>
      <c r="CJ53" s="321"/>
      <c r="CK53" s="321"/>
      <c r="CL53" s="321"/>
      <c r="CM53" s="350"/>
      <c r="CN53" s="191">
        <f>'310'!BN144</f>
        <v>1741998</v>
      </c>
    </row>
    <row r="54" spans="1:91" s="22" customFormat="1" ht="15" customHeight="1">
      <c r="A54" s="339" t="s">
        <v>258</v>
      </c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1"/>
      <c r="R54" s="342" t="s">
        <v>73</v>
      </c>
      <c r="S54" s="343"/>
      <c r="T54" s="343"/>
      <c r="U54" s="344"/>
      <c r="V54" s="345" t="s">
        <v>259</v>
      </c>
      <c r="W54" s="343"/>
      <c r="X54" s="343"/>
      <c r="Y54" s="343"/>
      <c r="Z54" s="343"/>
      <c r="AA54" s="343"/>
      <c r="AB54" s="343"/>
      <c r="AC54" s="343"/>
      <c r="AD54" s="343"/>
      <c r="AE54" s="343"/>
      <c r="AF54" s="343"/>
      <c r="AG54" s="343"/>
      <c r="AH54" s="344"/>
      <c r="AI54" s="320">
        <f>AI55+AI56+AI57+AI58+AI59+AI60+AI61</f>
        <v>205572</v>
      </c>
      <c r="AJ54" s="321"/>
      <c r="AK54" s="321"/>
      <c r="AL54" s="321"/>
      <c r="AM54" s="321"/>
      <c r="AN54" s="321"/>
      <c r="AO54" s="321"/>
      <c r="AP54" s="321"/>
      <c r="AQ54" s="322"/>
      <c r="AR54" s="320">
        <f>AR55+AR56+AR57+AR58+AR59+AR60+AR61</f>
        <v>205572</v>
      </c>
      <c r="AS54" s="321"/>
      <c r="AT54" s="321"/>
      <c r="AU54" s="321"/>
      <c r="AV54" s="321"/>
      <c r="AW54" s="321"/>
      <c r="AX54" s="321"/>
      <c r="AY54" s="322"/>
      <c r="AZ54" s="320">
        <f>AZ55+AZ56+AZ57+AZ58+AZ59+AZ60+AZ61</f>
        <v>0</v>
      </c>
      <c r="BA54" s="321"/>
      <c r="BB54" s="321"/>
      <c r="BC54" s="321"/>
      <c r="BD54" s="321"/>
      <c r="BE54" s="321"/>
      <c r="BF54" s="321"/>
      <c r="BG54" s="322"/>
      <c r="BH54" s="320">
        <f>BH55+BH56+BH57+BH58+BH59+BH60+BH61</f>
        <v>0</v>
      </c>
      <c r="BI54" s="321"/>
      <c r="BJ54" s="321"/>
      <c r="BK54" s="321"/>
      <c r="BL54" s="321"/>
      <c r="BM54" s="321"/>
      <c r="BN54" s="321"/>
      <c r="BO54" s="322"/>
      <c r="BP54" s="320">
        <f>BP55+BP56+BP57+BP58+BP59+BP60+BP61</f>
        <v>0</v>
      </c>
      <c r="BQ54" s="321"/>
      <c r="BR54" s="321"/>
      <c r="BS54" s="321"/>
      <c r="BT54" s="321"/>
      <c r="BU54" s="321"/>
      <c r="BV54" s="321"/>
      <c r="BW54" s="322"/>
      <c r="BX54" s="320">
        <f>BX55+BX56+BX57+BX58+BX59+BX60+BX61</f>
        <v>0</v>
      </c>
      <c r="BY54" s="321"/>
      <c r="BZ54" s="321"/>
      <c r="CA54" s="321"/>
      <c r="CB54" s="321"/>
      <c r="CC54" s="321"/>
      <c r="CD54" s="321"/>
      <c r="CE54" s="322"/>
      <c r="CF54" s="320">
        <f>CF55+CF56+CF57+CF58+CF59+CF60+CF61</f>
        <v>0</v>
      </c>
      <c r="CG54" s="321"/>
      <c r="CH54" s="321"/>
      <c r="CI54" s="321"/>
      <c r="CJ54" s="321"/>
      <c r="CK54" s="321"/>
      <c r="CL54" s="321"/>
      <c r="CM54" s="322"/>
    </row>
    <row r="55" spans="1:91" s="22" customFormat="1" ht="24.75" customHeight="1">
      <c r="A55" s="339" t="s">
        <v>706</v>
      </c>
      <c r="B55" s="340"/>
      <c r="C55" s="340"/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0"/>
      <c r="O55" s="340"/>
      <c r="P55" s="340"/>
      <c r="Q55" s="341"/>
      <c r="R55" s="342" t="s">
        <v>73</v>
      </c>
      <c r="S55" s="343"/>
      <c r="T55" s="343"/>
      <c r="U55" s="344"/>
      <c r="V55" s="345" t="s">
        <v>707</v>
      </c>
      <c r="W55" s="343"/>
      <c r="X55" s="343"/>
      <c r="Y55" s="343"/>
      <c r="Z55" s="343"/>
      <c r="AA55" s="343"/>
      <c r="AB55" s="343"/>
      <c r="AC55" s="343"/>
      <c r="AD55" s="343"/>
      <c r="AE55" s="343"/>
      <c r="AF55" s="343"/>
      <c r="AG55" s="343"/>
      <c r="AH55" s="344"/>
      <c r="AI55" s="320">
        <f>SUM(AR55:CM55)</f>
        <v>0</v>
      </c>
      <c r="AJ55" s="321"/>
      <c r="AK55" s="321"/>
      <c r="AL55" s="321"/>
      <c r="AM55" s="321"/>
      <c r="AN55" s="321"/>
      <c r="AO55" s="321"/>
      <c r="AP55" s="321"/>
      <c r="AQ55" s="322"/>
      <c r="AR55" s="320"/>
      <c r="AS55" s="321"/>
      <c r="AT55" s="321"/>
      <c r="AU55" s="321"/>
      <c r="AV55" s="321"/>
      <c r="AW55" s="321"/>
      <c r="AX55" s="321"/>
      <c r="AY55" s="322"/>
      <c r="AZ55" s="320"/>
      <c r="BA55" s="321"/>
      <c r="BB55" s="321"/>
      <c r="BC55" s="321"/>
      <c r="BD55" s="321"/>
      <c r="BE55" s="321"/>
      <c r="BF55" s="321"/>
      <c r="BG55" s="322"/>
      <c r="BH55" s="320"/>
      <c r="BI55" s="321"/>
      <c r="BJ55" s="321"/>
      <c r="BK55" s="321"/>
      <c r="BL55" s="321"/>
      <c r="BM55" s="321"/>
      <c r="BN55" s="321"/>
      <c r="BO55" s="322"/>
      <c r="BP55" s="320"/>
      <c r="BQ55" s="321"/>
      <c r="BR55" s="321"/>
      <c r="BS55" s="321"/>
      <c r="BT55" s="321"/>
      <c r="BU55" s="321"/>
      <c r="BV55" s="321"/>
      <c r="BW55" s="322"/>
      <c r="BX55" s="320"/>
      <c r="BY55" s="321"/>
      <c r="BZ55" s="321"/>
      <c r="CA55" s="321"/>
      <c r="CB55" s="321"/>
      <c r="CC55" s="321"/>
      <c r="CD55" s="321"/>
      <c r="CE55" s="322"/>
      <c r="CF55" s="320"/>
      <c r="CG55" s="321"/>
      <c r="CH55" s="321"/>
      <c r="CI55" s="321"/>
      <c r="CJ55" s="321"/>
      <c r="CK55" s="321"/>
      <c r="CL55" s="321"/>
      <c r="CM55" s="350"/>
    </row>
    <row r="56" spans="1:91" s="22" customFormat="1" ht="15.75" customHeight="1">
      <c r="A56" s="339" t="s">
        <v>708</v>
      </c>
      <c r="B56" s="340"/>
      <c r="C56" s="340"/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1"/>
      <c r="R56" s="342" t="s">
        <v>73</v>
      </c>
      <c r="S56" s="343"/>
      <c r="T56" s="343"/>
      <c r="U56" s="344"/>
      <c r="V56" s="345" t="s">
        <v>709</v>
      </c>
      <c r="W56" s="343"/>
      <c r="X56" s="343"/>
      <c r="Y56" s="343"/>
      <c r="Z56" s="343"/>
      <c r="AA56" s="343"/>
      <c r="AB56" s="343"/>
      <c r="AC56" s="343"/>
      <c r="AD56" s="343"/>
      <c r="AE56" s="343"/>
      <c r="AF56" s="343"/>
      <c r="AG56" s="343"/>
      <c r="AH56" s="344"/>
      <c r="AI56" s="320">
        <f aca="true" t="shared" si="1" ref="AI56:AI61">SUM(AR56:CM56)</f>
        <v>0</v>
      </c>
      <c r="AJ56" s="321"/>
      <c r="AK56" s="321"/>
      <c r="AL56" s="321"/>
      <c r="AM56" s="321"/>
      <c r="AN56" s="321"/>
      <c r="AO56" s="321"/>
      <c r="AP56" s="321"/>
      <c r="AQ56" s="322"/>
      <c r="AR56" s="320"/>
      <c r="AS56" s="321"/>
      <c r="AT56" s="321"/>
      <c r="AU56" s="321"/>
      <c r="AV56" s="321"/>
      <c r="AW56" s="321"/>
      <c r="AX56" s="321"/>
      <c r="AY56" s="322"/>
      <c r="AZ56" s="320"/>
      <c r="BA56" s="321"/>
      <c r="BB56" s="321"/>
      <c r="BC56" s="321"/>
      <c r="BD56" s="321"/>
      <c r="BE56" s="321"/>
      <c r="BF56" s="321"/>
      <c r="BG56" s="322"/>
      <c r="BH56" s="320"/>
      <c r="BI56" s="321"/>
      <c r="BJ56" s="321"/>
      <c r="BK56" s="321"/>
      <c r="BL56" s="321"/>
      <c r="BM56" s="321"/>
      <c r="BN56" s="321"/>
      <c r="BO56" s="322"/>
      <c r="BP56" s="320"/>
      <c r="BQ56" s="321"/>
      <c r="BR56" s="321"/>
      <c r="BS56" s="321"/>
      <c r="BT56" s="321"/>
      <c r="BU56" s="321"/>
      <c r="BV56" s="321"/>
      <c r="BW56" s="322"/>
      <c r="BX56" s="320"/>
      <c r="BY56" s="321"/>
      <c r="BZ56" s="321"/>
      <c r="CA56" s="321"/>
      <c r="CB56" s="321"/>
      <c r="CC56" s="321"/>
      <c r="CD56" s="321"/>
      <c r="CE56" s="322"/>
      <c r="CF56" s="320"/>
      <c r="CG56" s="321"/>
      <c r="CH56" s="321"/>
      <c r="CI56" s="321"/>
      <c r="CJ56" s="321"/>
      <c r="CK56" s="321"/>
      <c r="CL56" s="321"/>
      <c r="CM56" s="350"/>
    </row>
    <row r="57" spans="1:91" s="22" customFormat="1" ht="24.75" customHeight="1">
      <c r="A57" s="339" t="s">
        <v>715</v>
      </c>
      <c r="B57" s="340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1"/>
      <c r="R57" s="342" t="s">
        <v>73</v>
      </c>
      <c r="S57" s="343"/>
      <c r="T57" s="343"/>
      <c r="U57" s="344"/>
      <c r="V57" s="345" t="s">
        <v>710</v>
      </c>
      <c r="W57" s="343"/>
      <c r="X57" s="343"/>
      <c r="Y57" s="343"/>
      <c r="Z57" s="343"/>
      <c r="AA57" s="343"/>
      <c r="AB57" s="343"/>
      <c r="AC57" s="343"/>
      <c r="AD57" s="343"/>
      <c r="AE57" s="343"/>
      <c r="AF57" s="343"/>
      <c r="AG57" s="343"/>
      <c r="AH57" s="344"/>
      <c r="AI57" s="320">
        <f t="shared" si="1"/>
        <v>0</v>
      </c>
      <c r="AJ57" s="321"/>
      <c r="AK57" s="321"/>
      <c r="AL57" s="321"/>
      <c r="AM57" s="321"/>
      <c r="AN57" s="321"/>
      <c r="AO57" s="321"/>
      <c r="AP57" s="321"/>
      <c r="AQ57" s="322"/>
      <c r="AR57" s="320"/>
      <c r="AS57" s="321"/>
      <c r="AT57" s="321"/>
      <c r="AU57" s="321"/>
      <c r="AV57" s="321"/>
      <c r="AW57" s="321"/>
      <c r="AX57" s="321"/>
      <c r="AY57" s="322"/>
      <c r="AZ57" s="320"/>
      <c r="BA57" s="321"/>
      <c r="BB57" s="321"/>
      <c r="BC57" s="321"/>
      <c r="BD57" s="321"/>
      <c r="BE57" s="321"/>
      <c r="BF57" s="321"/>
      <c r="BG57" s="322"/>
      <c r="BH57" s="320"/>
      <c r="BI57" s="321"/>
      <c r="BJ57" s="321"/>
      <c r="BK57" s="321"/>
      <c r="BL57" s="321"/>
      <c r="BM57" s="321"/>
      <c r="BN57" s="321"/>
      <c r="BO57" s="322"/>
      <c r="BP57" s="320"/>
      <c r="BQ57" s="321"/>
      <c r="BR57" s="321"/>
      <c r="BS57" s="321"/>
      <c r="BT57" s="321"/>
      <c r="BU57" s="321"/>
      <c r="BV57" s="321"/>
      <c r="BW57" s="322"/>
      <c r="BX57" s="320"/>
      <c r="BY57" s="321"/>
      <c r="BZ57" s="321"/>
      <c r="CA57" s="321"/>
      <c r="CB57" s="321"/>
      <c r="CC57" s="321"/>
      <c r="CD57" s="321"/>
      <c r="CE57" s="322"/>
      <c r="CF57" s="320"/>
      <c r="CG57" s="321"/>
      <c r="CH57" s="321"/>
      <c r="CI57" s="321"/>
      <c r="CJ57" s="321"/>
      <c r="CK57" s="321"/>
      <c r="CL57" s="321"/>
      <c r="CM57" s="350"/>
    </row>
    <row r="58" spans="1:91" s="22" customFormat="1" ht="15.75" customHeight="1">
      <c r="A58" s="339" t="s">
        <v>716</v>
      </c>
      <c r="B58" s="340"/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1"/>
      <c r="R58" s="342" t="s">
        <v>73</v>
      </c>
      <c r="S58" s="343"/>
      <c r="T58" s="343"/>
      <c r="U58" s="344"/>
      <c r="V58" s="345" t="s">
        <v>711</v>
      </c>
      <c r="W58" s="343"/>
      <c r="X58" s="343"/>
      <c r="Y58" s="343"/>
      <c r="Z58" s="343"/>
      <c r="AA58" s="343"/>
      <c r="AB58" s="343"/>
      <c r="AC58" s="343"/>
      <c r="AD58" s="343"/>
      <c r="AE58" s="343"/>
      <c r="AF58" s="343"/>
      <c r="AG58" s="343"/>
      <c r="AH58" s="344"/>
      <c r="AI58" s="320">
        <f t="shared" si="1"/>
        <v>0</v>
      </c>
      <c r="AJ58" s="321"/>
      <c r="AK58" s="321"/>
      <c r="AL58" s="321"/>
      <c r="AM58" s="321"/>
      <c r="AN58" s="321"/>
      <c r="AO58" s="321"/>
      <c r="AP58" s="321"/>
      <c r="AQ58" s="322"/>
      <c r="AR58" s="320"/>
      <c r="AS58" s="321"/>
      <c r="AT58" s="321"/>
      <c r="AU58" s="321"/>
      <c r="AV58" s="321"/>
      <c r="AW58" s="321"/>
      <c r="AX58" s="321"/>
      <c r="AY58" s="322"/>
      <c r="AZ58" s="320"/>
      <c r="BA58" s="321"/>
      <c r="BB58" s="321"/>
      <c r="BC58" s="321"/>
      <c r="BD58" s="321"/>
      <c r="BE58" s="321"/>
      <c r="BF58" s="321"/>
      <c r="BG58" s="322"/>
      <c r="BH58" s="320"/>
      <c r="BI58" s="321"/>
      <c r="BJ58" s="321"/>
      <c r="BK58" s="321"/>
      <c r="BL58" s="321"/>
      <c r="BM58" s="321"/>
      <c r="BN58" s="321"/>
      <c r="BO58" s="322"/>
      <c r="BP58" s="320"/>
      <c r="BQ58" s="321"/>
      <c r="BR58" s="321"/>
      <c r="BS58" s="321"/>
      <c r="BT58" s="321"/>
      <c r="BU58" s="321"/>
      <c r="BV58" s="321"/>
      <c r="BW58" s="322"/>
      <c r="BX58" s="320"/>
      <c r="BY58" s="321"/>
      <c r="BZ58" s="321"/>
      <c r="CA58" s="321"/>
      <c r="CB58" s="321"/>
      <c r="CC58" s="321"/>
      <c r="CD58" s="321"/>
      <c r="CE58" s="322"/>
      <c r="CF58" s="320"/>
      <c r="CG58" s="321"/>
      <c r="CH58" s="321"/>
      <c r="CI58" s="321"/>
      <c r="CJ58" s="321"/>
      <c r="CK58" s="321"/>
      <c r="CL58" s="321"/>
      <c r="CM58" s="350"/>
    </row>
    <row r="59" spans="1:91" s="22" customFormat="1" ht="15.75" customHeight="1">
      <c r="A59" s="339" t="s">
        <v>717</v>
      </c>
      <c r="B59" s="340"/>
      <c r="C59" s="340"/>
      <c r="D59" s="340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1"/>
      <c r="R59" s="342" t="s">
        <v>73</v>
      </c>
      <c r="S59" s="343"/>
      <c r="T59" s="343"/>
      <c r="U59" s="344"/>
      <c r="V59" s="345" t="s">
        <v>712</v>
      </c>
      <c r="W59" s="343"/>
      <c r="X59" s="343"/>
      <c r="Y59" s="343"/>
      <c r="Z59" s="343"/>
      <c r="AA59" s="343"/>
      <c r="AB59" s="343"/>
      <c r="AC59" s="343"/>
      <c r="AD59" s="343"/>
      <c r="AE59" s="343"/>
      <c r="AF59" s="343"/>
      <c r="AG59" s="343"/>
      <c r="AH59" s="344"/>
      <c r="AI59" s="320">
        <f t="shared" si="1"/>
        <v>0</v>
      </c>
      <c r="AJ59" s="321"/>
      <c r="AK59" s="321"/>
      <c r="AL59" s="321"/>
      <c r="AM59" s="321"/>
      <c r="AN59" s="321"/>
      <c r="AO59" s="321"/>
      <c r="AP59" s="321"/>
      <c r="AQ59" s="322"/>
      <c r="AR59" s="320"/>
      <c r="AS59" s="321"/>
      <c r="AT59" s="321"/>
      <c r="AU59" s="321"/>
      <c r="AV59" s="321"/>
      <c r="AW59" s="321"/>
      <c r="AX59" s="321"/>
      <c r="AY59" s="322"/>
      <c r="AZ59" s="320"/>
      <c r="BA59" s="321"/>
      <c r="BB59" s="321"/>
      <c r="BC59" s="321"/>
      <c r="BD59" s="321"/>
      <c r="BE59" s="321"/>
      <c r="BF59" s="321"/>
      <c r="BG59" s="322"/>
      <c r="BH59" s="320"/>
      <c r="BI59" s="321"/>
      <c r="BJ59" s="321"/>
      <c r="BK59" s="321"/>
      <c r="BL59" s="321"/>
      <c r="BM59" s="321"/>
      <c r="BN59" s="321"/>
      <c r="BO59" s="322"/>
      <c r="BP59" s="320"/>
      <c r="BQ59" s="321"/>
      <c r="BR59" s="321"/>
      <c r="BS59" s="321"/>
      <c r="BT59" s="321"/>
      <c r="BU59" s="321"/>
      <c r="BV59" s="321"/>
      <c r="BW59" s="322"/>
      <c r="BX59" s="320"/>
      <c r="BY59" s="321"/>
      <c r="BZ59" s="321"/>
      <c r="CA59" s="321"/>
      <c r="CB59" s="321"/>
      <c r="CC59" s="321"/>
      <c r="CD59" s="321"/>
      <c r="CE59" s="322"/>
      <c r="CF59" s="320"/>
      <c r="CG59" s="321"/>
      <c r="CH59" s="321"/>
      <c r="CI59" s="321"/>
      <c r="CJ59" s="321"/>
      <c r="CK59" s="321"/>
      <c r="CL59" s="321"/>
      <c r="CM59" s="350"/>
    </row>
    <row r="60" spans="1:92" s="22" customFormat="1" ht="24.75" customHeight="1">
      <c r="A60" s="339" t="s">
        <v>718</v>
      </c>
      <c r="B60" s="340"/>
      <c r="C60" s="340"/>
      <c r="D60" s="340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1"/>
      <c r="R60" s="342" t="s">
        <v>73</v>
      </c>
      <c r="S60" s="343"/>
      <c r="T60" s="343"/>
      <c r="U60" s="344"/>
      <c r="V60" s="345" t="s">
        <v>713</v>
      </c>
      <c r="W60" s="343"/>
      <c r="X60" s="343"/>
      <c r="Y60" s="343"/>
      <c r="Z60" s="343"/>
      <c r="AA60" s="343"/>
      <c r="AB60" s="343"/>
      <c r="AC60" s="343"/>
      <c r="AD60" s="343"/>
      <c r="AE60" s="343"/>
      <c r="AF60" s="343"/>
      <c r="AG60" s="343"/>
      <c r="AH60" s="344"/>
      <c r="AI60" s="320">
        <f t="shared" si="1"/>
        <v>205572</v>
      </c>
      <c r="AJ60" s="321"/>
      <c r="AK60" s="321"/>
      <c r="AL60" s="321"/>
      <c r="AM60" s="321"/>
      <c r="AN60" s="321"/>
      <c r="AO60" s="321"/>
      <c r="AP60" s="321"/>
      <c r="AQ60" s="322"/>
      <c r="AR60" s="320">
        <f>'346'!BN211</f>
        <v>205572</v>
      </c>
      <c r="AS60" s="321"/>
      <c r="AT60" s="321"/>
      <c r="AU60" s="321"/>
      <c r="AV60" s="321"/>
      <c r="AW60" s="321"/>
      <c r="AX60" s="321"/>
      <c r="AY60" s="322"/>
      <c r="AZ60" s="320"/>
      <c r="BA60" s="321"/>
      <c r="BB60" s="321"/>
      <c r="BC60" s="321"/>
      <c r="BD60" s="321"/>
      <c r="BE60" s="321"/>
      <c r="BF60" s="321"/>
      <c r="BG60" s="322"/>
      <c r="BH60" s="320"/>
      <c r="BI60" s="321"/>
      <c r="BJ60" s="321"/>
      <c r="BK60" s="321"/>
      <c r="BL60" s="321"/>
      <c r="BM60" s="321"/>
      <c r="BN60" s="321"/>
      <c r="BO60" s="322"/>
      <c r="BP60" s="320"/>
      <c r="BQ60" s="321"/>
      <c r="BR60" s="321"/>
      <c r="BS60" s="321"/>
      <c r="BT60" s="321"/>
      <c r="BU60" s="321"/>
      <c r="BV60" s="321"/>
      <c r="BW60" s="322"/>
      <c r="BX60" s="320"/>
      <c r="BY60" s="321"/>
      <c r="BZ60" s="321"/>
      <c r="CA60" s="321"/>
      <c r="CB60" s="321"/>
      <c r="CC60" s="321"/>
      <c r="CD60" s="321"/>
      <c r="CE60" s="322"/>
      <c r="CF60" s="320"/>
      <c r="CG60" s="321"/>
      <c r="CH60" s="321"/>
      <c r="CI60" s="321"/>
      <c r="CJ60" s="321"/>
      <c r="CK60" s="321"/>
      <c r="CL60" s="321"/>
      <c r="CM60" s="350"/>
      <c r="CN60" s="191">
        <f>'346'!BN211</f>
        <v>205572</v>
      </c>
    </row>
    <row r="61" spans="1:91" s="22" customFormat="1" ht="24.75" customHeight="1">
      <c r="A61" s="339" t="s">
        <v>726</v>
      </c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1"/>
      <c r="R61" s="342" t="s">
        <v>73</v>
      </c>
      <c r="S61" s="343"/>
      <c r="T61" s="343"/>
      <c r="U61" s="344"/>
      <c r="V61" s="345" t="s">
        <v>714</v>
      </c>
      <c r="W61" s="343"/>
      <c r="X61" s="343"/>
      <c r="Y61" s="343"/>
      <c r="Z61" s="343"/>
      <c r="AA61" s="343"/>
      <c r="AB61" s="343"/>
      <c r="AC61" s="343"/>
      <c r="AD61" s="343"/>
      <c r="AE61" s="343"/>
      <c r="AF61" s="343"/>
      <c r="AG61" s="343"/>
      <c r="AH61" s="344"/>
      <c r="AI61" s="320">
        <f t="shared" si="1"/>
        <v>0</v>
      </c>
      <c r="AJ61" s="321"/>
      <c r="AK61" s="321"/>
      <c r="AL61" s="321"/>
      <c r="AM61" s="321"/>
      <c r="AN61" s="321"/>
      <c r="AO61" s="321"/>
      <c r="AP61" s="321"/>
      <c r="AQ61" s="322"/>
      <c r="AR61" s="320"/>
      <c r="AS61" s="321"/>
      <c r="AT61" s="321"/>
      <c r="AU61" s="321"/>
      <c r="AV61" s="321"/>
      <c r="AW61" s="321"/>
      <c r="AX61" s="321"/>
      <c r="AY61" s="322"/>
      <c r="AZ61" s="320"/>
      <c r="BA61" s="321"/>
      <c r="BB61" s="321"/>
      <c r="BC61" s="321"/>
      <c r="BD61" s="321"/>
      <c r="BE61" s="321"/>
      <c r="BF61" s="321"/>
      <c r="BG61" s="322"/>
      <c r="BH61" s="320"/>
      <c r="BI61" s="321"/>
      <c r="BJ61" s="321"/>
      <c r="BK61" s="321"/>
      <c r="BL61" s="321"/>
      <c r="BM61" s="321"/>
      <c r="BN61" s="321"/>
      <c r="BO61" s="322"/>
      <c r="BP61" s="320"/>
      <c r="BQ61" s="321"/>
      <c r="BR61" s="321"/>
      <c r="BS61" s="321"/>
      <c r="BT61" s="321"/>
      <c r="BU61" s="321"/>
      <c r="BV61" s="321"/>
      <c r="BW61" s="322"/>
      <c r="BX61" s="320"/>
      <c r="BY61" s="321"/>
      <c r="BZ61" s="321"/>
      <c r="CA61" s="321"/>
      <c r="CB61" s="321"/>
      <c r="CC61" s="321"/>
      <c r="CD61" s="321"/>
      <c r="CE61" s="322"/>
      <c r="CF61" s="320"/>
      <c r="CG61" s="321"/>
      <c r="CH61" s="321"/>
      <c r="CI61" s="321"/>
      <c r="CJ61" s="321"/>
      <c r="CK61" s="321"/>
      <c r="CL61" s="321"/>
      <c r="CM61" s="350"/>
    </row>
    <row r="62" spans="1:91" s="22" customFormat="1" ht="15.75" customHeight="1">
      <c r="A62" s="339" t="s">
        <v>730</v>
      </c>
      <c r="B62" s="340"/>
      <c r="C62" s="340"/>
      <c r="D62" s="340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1"/>
      <c r="R62" s="342" t="s">
        <v>73</v>
      </c>
      <c r="S62" s="343"/>
      <c r="T62" s="343"/>
      <c r="U62" s="344"/>
      <c r="V62" s="345" t="s">
        <v>727</v>
      </c>
      <c r="W62" s="343"/>
      <c r="X62" s="343"/>
      <c r="Y62" s="343"/>
      <c r="Z62" s="343"/>
      <c r="AA62" s="343"/>
      <c r="AB62" s="343"/>
      <c r="AC62" s="343"/>
      <c r="AD62" s="343"/>
      <c r="AE62" s="343"/>
      <c r="AF62" s="343"/>
      <c r="AG62" s="343"/>
      <c r="AH62" s="344"/>
      <c r="AI62" s="320">
        <f>AI63+AI64</f>
        <v>0</v>
      </c>
      <c r="AJ62" s="321"/>
      <c r="AK62" s="321"/>
      <c r="AL62" s="321"/>
      <c r="AM62" s="321"/>
      <c r="AN62" s="321"/>
      <c r="AO62" s="321"/>
      <c r="AP62" s="321"/>
      <c r="AQ62" s="322"/>
      <c r="AR62" s="320">
        <f>AR63+AR64</f>
        <v>0</v>
      </c>
      <c r="AS62" s="321"/>
      <c r="AT62" s="321"/>
      <c r="AU62" s="321"/>
      <c r="AV62" s="321"/>
      <c r="AW62" s="321"/>
      <c r="AX62" s="321"/>
      <c r="AY62" s="322"/>
      <c r="AZ62" s="557">
        <f>AZ63+AZ64</f>
        <v>0</v>
      </c>
      <c r="BA62" s="557"/>
      <c r="BB62" s="557"/>
      <c r="BC62" s="557"/>
      <c r="BD62" s="557"/>
      <c r="BE62" s="557"/>
      <c r="BF62" s="557"/>
      <c r="BG62" s="557"/>
      <c r="BH62" s="557">
        <f>BH63+BH64</f>
        <v>0</v>
      </c>
      <c r="BI62" s="557"/>
      <c r="BJ62" s="557"/>
      <c r="BK62" s="557"/>
      <c r="BL62" s="557"/>
      <c r="BM62" s="557"/>
      <c r="BN62" s="557"/>
      <c r="BO62" s="557"/>
      <c r="BP62" s="557">
        <f>BP63+BP64</f>
        <v>0</v>
      </c>
      <c r="BQ62" s="557"/>
      <c r="BR62" s="557"/>
      <c r="BS62" s="557"/>
      <c r="BT62" s="557"/>
      <c r="BU62" s="557"/>
      <c r="BV62" s="557"/>
      <c r="BW62" s="557"/>
      <c r="BX62" s="557">
        <f>BX63+BX64</f>
        <v>0</v>
      </c>
      <c r="BY62" s="557"/>
      <c r="BZ62" s="557"/>
      <c r="CA62" s="557"/>
      <c r="CB62" s="557"/>
      <c r="CC62" s="557"/>
      <c r="CD62" s="557"/>
      <c r="CE62" s="557"/>
      <c r="CF62" s="557">
        <f>CF63+CF64</f>
        <v>0</v>
      </c>
      <c r="CG62" s="557"/>
      <c r="CH62" s="557"/>
      <c r="CI62" s="557"/>
      <c r="CJ62" s="557"/>
      <c r="CK62" s="170"/>
      <c r="CL62" s="170"/>
      <c r="CM62" s="171"/>
    </row>
    <row r="63" spans="1:91" s="22" customFormat="1" ht="48.75" customHeight="1">
      <c r="A63" s="339" t="s">
        <v>731</v>
      </c>
      <c r="B63" s="340"/>
      <c r="C63" s="340"/>
      <c r="D63" s="340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1"/>
      <c r="R63" s="342" t="s">
        <v>73</v>
      </c>
      <c r="S63" s="343"/>
      <c r="T63" s="343"/>
      <c r="U63" s="344"/>
      <c r="V63" s="345" t="s">
        <v>728</v>
      </c>
      <c r="W63" s="343"/>
      <c r="X63" s="343"/>
      <c r="Y63" s="343"/>
      <c r="Z63" s="343"/>
      <c r="AA63" s="343"/>
      <c r="AB63" s="343"/>
      <c r="AC63" s="343"/>
      <c r="AD63" s="343"/>
      <c r="AE63" s="343"/>
      <c r="AF63" s="343"/>
      <c r="AG63" s="343"/>
      <c r="AH63" s="344"/>
      <c r="AI63" s="320">
        <f>SUM(AR63:CJ63)</f>
        <v>0</v>
      </c>
      <c r="AJ63" s="321"/>
      <c r="AK63" s="321"/>
      <c r="AL63" s="321"/>
      <c r="AM63" s="321"/>
      <c r="AN63" s="321"/>
      <c r="AO63" s="321"/>
      <c r="AP63" s="321"/>
      <c r="AQ63" s="322"/>
      <c r="AR63" s="320"/>
      <c r="AS63" s="321"/>
      <c r="AT63" s="321"/>
      <c r="AU63" s="321"/>
      <c r="AV63" s="321"/>
      <c r="AW63" s="321"/>
      <c r="AX63" s="321"/>
      <c r="AY63" s="322"/>
      <c r="AZ63" s="320"/>
      <c r="BA63" s="321"/>
      <c r="BB63" s="321"/>
      <c r="BC63" s="321"/>
      <c r="BD63" s="321"/>
      <c r="BE63" s="321"/>
      <c r="BF63" s="321"/>
      <c r="BG63" s="322"/>
      <c r="BH63" s="320"/>
      <c r="BI63" s="321"/>
      <c r="BJ63" s="321"/>
      <c r="BK63" s="321"/>
      <c r="BL63" s="321"/>
      <c r="BM63" s="321"/>
      <c r="BN63" s="321"/>
      <c r="BO63" s="322"/>
      <c r="BP63" s="320"/>
      <c r="BQ63" s="321"/>
      <c r="BR63" s="321"/>
      <c r="BS63" s="321"/>
      <c r="BT63" s="321"/>
      <c r="BU63" s="321"/>
      <c r="BV63" s="321"/>
      <c r="BW63" s="322"/>
      <c r="BX63" s="320"/>
      <c r="BY63" s="321"/>
      <c r="BZ63" s="321"/>
      <c r="CA63" s="321"/>
      <c r="CB63" s="321"/>
      <c r="CC63" s="321"/>
      <c r="CD63" s="321"/>
      <c r="CE63" s="322"/>
      <c r="CF63" s="558"/>
      <c r="CG63" s="559"/>
      <c r="CH63" s="559"/>
      <c r="CI63" s="559"/>
      <c r="CJ63" s="559"/>
      <c r="CK63" s="170"/>
      <c r="CL63" s="170"/>
      <c r="CM63" s="171"/>
    </row>
    <row r="64" spans="1:91" s="22" customFormat="1" ht="39" customHeight="1">
      <c r="A64" s="339" t="s">
        <v>732</v>
      </c>
      <c r="B64" s="340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1"/>
      <c r="R64" s="342" t="s">
        <v>73</v>
      </c>
      <c r="S64" s="343"/>
      <c r="T64" s="343"/>
      <c r="U64" s="344"/>
      <c r="V64" s="345" t="s">
        <v>729</v>
      </c>
      <c r="W64" s="343"/>
      <c r="X64" s="343"/>
      <c r="Y64" s="343"/>
      <c r="Z64" s="343"/>
      <c r="AA64" s="343"/>
      <c r="AB64" s="343"/>
      <c r="AC64" s="343"/>
      <c r="AD64" s="343"/>
      <c r="AE64" s="343"/>
      <c r="AF64" s="343"/>
      <c r="AG64" s="343"/>
      <c r="AH64" s="344"/>
      <c r="AI64" s="320">
        <f>SUM(AR64:CJ64)</f>
        <v>0</v>
      </c>
      <c r="AJ64" s="321"/>
      <c r="AK64" s="321"/>
      <c r="AL64" s="321"/>
      <c r="AM64" s="321"/>
      <c r="AN64" s="321"/>
      <c r="AO64" s="321"/>
      <c r="AP64" s="321"/>
      <c r="AQ64" s="322"/>
      <c r="AR64" s="320"/>
      <c r="AS64" s="321"/>
      <c r="AT64" s="321"/>
      <c r="AU64" s="321"/>
      <c r="AV64" s="321"/>
      <c r="AW64" s="321"/>
      <c r="AX64" s="321"/>
      <c r="AY64" s="322"/>
      <c r="AZ64" s="320"/>
      <c r="BA64" s="321"/>
      <c r="BB64" s="321"/>
      <c r="BC64" s="321"/>
      <c r="BD64" s="321"/>
      <c r="BE64" s="321"/>
      <c r="BF64" s="321"/>
      <c r="BG64" s="322"/>
      <c r="BH64" s="320"/>
      <c r="BI64" s="321"/>
      <c r="BJ64" s="321"/>
      <c r="BK64" s="321"/>
      <c r="BL64" s="321"/>
      <c r="BM64" s="321"/>
      <c r="BN64" s="321"/>
      <c r="BO64" s="322"/>
      <c r="BP64" s="320"/>
      <c r="BQ64" s="321"/>
      <c r="BR64" s="321"/>
      <c r="BS64" s="321"/>
      <c r="BT64" s="321"/>
      <c r="BU64" s="321"/>
      <c r="BV64" s="321"/>
      <c r="BW64" s="322"/>
      <c r="BX64" s="320"/>
      <c r="BY64" s="321"/>
      <c r="BZ64" s="321"/>
      <c r="CA64" s="321"/>
      <c r="CB64" s="321"/>
      <c r="CC64" s="321"/>
      <c r="CD64" s="321"/>
      <c r="CE64" s="322"/>
      <c r="CF64" s="323"/>
      <c r="CG64" s="324"/>
      <c r="CH64" s="324"/>
      <c r="CI64" s="324"/>
      <c r="CJ64" s="324"/>
      <c r="CK64" s="170"/>
      <c r="CL64" s="170"/>
      <c r="CM64" s="171"/>
    </row>
    <row r="65" spans="1:91" s="10" customFormat="1" ht="12.75">
      <c r="A65" s="325" t="s">
        <v>746</v>
      </c>
      <c r="B65" s="326"/>
      <c r="C65" s="326"/>
      <c r="D65" s="326"/>
      <c r="E65" s="326"/>
      <c r="F65" s="326"/>
      <c r="G65" s="326"/>
      <c r="H65" s="326"/>
      <c r="I65" s="326"/>
      <c r="J65" s="326"/>
      <c r="K65" s="326"/>
      <c r="L65" s="326"/>
      <c r="M65" s="326"/>
      <c r="N65" s="326"/>
      <c r="O65" s="326"/>
      <c r="P65" s="326"/>
      <c r="Q65" s="327"/>
      <c r="R65" s="328"/>
      <c r="S65" s="329"/>
      <c r="T65" s="329"/>
      <c r="U65" s="330"/>
      <c r="V65" s="331" t="s">
        <v>8</v>
      </c>
      <c r="W65" s="332"/>
      <c r="X65" s="332"/>
      <c r="Y65" s="332"/>
      <c r="Z65" s="332"/>
      <c r="AA65" s="332"/>
      <c r="AB65" s="332"/>
      <c r="AC65" s="332"/>
      <c r="AD65" s="332"/>
      <c r="AE65" s="332"/>
      <c r="AF65" s="332"/>
      <c r="AG65" s="332"/>
      <c r="AH65" s="333"/>
      <c r="AI65" s="334">
        <f>AR65+AZ65+BH65+BP65+BX65+CF65</f>
        <v>0</v>
      </c>
      <c r="AJ65" s="335"/>
      <c r="AK65" s="335"/>
      <c r="AL65" s="335"/>
      <c r="AM65" s="335"/>
      <c r="AN65" s="335"/>
      <c r="AO65" s="335"/>
      <c r="AP65" s="335"/>
      <c r="AQ65" s="336"/>
      <c r="AR65" s="306"/>
      <c r="AS65" s="307"/>
      <c r="AT65" s="307"/>
      <c r="AU65" s="307"/>
      <c r="AV65" s="307"/>
      <c r="AW65" s="307"/>
      <c r="AX65" s="307"/>
      <c r="AY65" s="308"/>
      <c r="AZ65" s="306"/>
      <c r="BA65" s="307"/>
      <c r="BB65" s="307"/>
      <c r="BC65" s="307"/>
      <c r="BD65" s="307"/>
      <c r="BE65" s="307"/>
      <c r="BF65" s="307"/>
      <c r="BG65" s="308"/>
      <c r="BH65" s="306"/>
      <c r="BI65" s="307"/>
      <c r="BJ65" s="307"/>
      <c r="BK65" s="307"/>
      <c r="BL65" s="307"/>
      <c r="BM65" s="307"/>
      <c r="BN65" s="307"/>
      <c r="BO65" s="308"/>
      <c r="BP65" s="306"/>
      <c r="BQ65" s="307"/>
      <c r="BR65" s="307"/>
      <c r="BS65" s="307"/>
      <c r="BT65" s="307"/>
      <c r="BU65" s="307"/>
      <c r="BV65" s="307"/>
      <c r="BW65" s="308"/>
      <c r="BX65" s="306"/>
      <c r="BY65" s="307"/>
      <c r="BZ65" s="307"/>
      <c r="CA65" s="307"/>
      <c r="CB65" s="307"/>
      <c r="CC65" s="307"/>
      <c r="CD65" s="307"/>
      <c r="CE65" s="308"/>
      <c r="CF65" s="306"/>
      <c r="CG65" s="307"/>
      <c r="CH65" s="307"/>
      <c r="CI65" s="307"/>
      <c r="CJ65" s="307"/>
      <c r="CK65" s="307"/>
      <c r="CL65" s="307"/>
      <c r="CM65" s="309"/>
    </row>
    <row r="66" spans="1:91" s="10" customFormat="1" ht="13.5" thickBot="1">
      <c r="A66" s="310" t="s">
        <v>745</v>
      </c>
      <c r="B66" s="311"/>
      <c r="C66" s="311"/>
      <c r="D66" s="311"/>
      <c r="E66" s="311"/>
      <c r="F66" s="311"/>
      <c r="G66" s="311"/>
      <c r="H66" s="311"/>
      <c r="I66" s="311"/>
      <c r="J66" s="311"/>
      <c r="K66" s="311"/>
      <c r="L66" s="311"/>
      <c r="M66" s="311"/>
      <c r="N66" s="311"/>
      <c r="O66" s="311"/>
      <c r="P66" s="311"/>
      <c r="Q66" s="312"/>
      <c r="R66" s="313" t="s">
        <v>260</v>
      </c>
      <c r="S66" s="314"/>
      <c r="T66" s="314"/>
      <c r="U66" s="315"/>
      <c r="V66" s="316"/>
      <c r="W66" s="317"/>
      <c r="X66" s="317"/>
      <c r="Y66" s="317"/>
      <c r="Z66" s="317"/>
      <c r="AA66" s="317"/>
      <c r="AB66" s="317"/>
      <c r="AC66" s="317"/>
      <c r="AD66" s="317"/>
      <c r="AE66" s="317"/>
      <c r="AF66" s="317"/>
      <c r="AG66" s="317"/>
      <c r="AH66" s="318"/>
      <c r="AI66" s="319"/>
      <c r="AJ66" s="319"/>
      <c r="AK66" s="319"/>
      <c r="AL66" s="319"/>
      <c r="AM66" s="319"/>
      <c r="AN66" s="319"/>
      <c r="AO66" s="319"/>
      <c r="AP66" s="319"/>
      <c r="AQ66" s="319"/>
      <c r="AR66" s="301"/>
      <c r="AS66" s="302"/>
      <c r="AT66" s="302"/>
      <c r="AU66" s="302"/>
      <c r="AV66" s="302"/>
      <c r="AW66" s="302"/>
      <c r="AX66" s="302"/>
      <c r="AY66" s="303"/>
      <c r="AZ66" s="301"/>
      <c r="BA66" s="302"/>
      <c r="BB66" s="302"/>
      <c r="BC66" s="302"/>
      <c r="BD66" s="302"/>
      <c r="BE66" s="302"/>
      <c r="BF66" s="302"/>
      <c r="BG66" s="303"/>
      <c r="BH66" s="301"/>
      <c r="BI66" s="302"/>
      <c r="BJ66" s="302"/>
      <c r="BK66" s="302"/>
      <c r="BL66" s="302"/>
      <c r="BM66" s="302"/>
      <c r="BN66" s="302"/>
      <c r="BO66" s="303"/>
      <c r="BP66" s="301"/>
      <c r="BQ66" s="302"/>
      <c r="BR66" s="302"/>
      <c r="BS66" s="302"/>
      <c r="BT66" s="302"/>
      <c r="BU66" s="302"/>
      <c r="BV66" s="302"/>
      <c r="BW66" s="303"/>
      <c r="BX66" s="301"/>
      <c r="BY66" s="302"/>
      <c r="BZ66" s="302"/>
      <c r="CA66" s="302"/>
      <c r="CB66" s="302"/>
      <c r="CC66" s="302"/>
      <c r="CD66" s="302"/>
      <c r="CE66" s="303"/>
      <c r="CF66" s="301"/>
      <c r="CG66" s="302"/>
      <c r="CH66" s="302"/>
      <c r="CI66" s="302"/>
      <c r="CJ66" s="302"/>
      <c r="CK66" s="302"/>
      <c r="CL66" s="302"/>
      <c r="CM66" s="304"/>
    </row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</sheetData>
  <sheetProtection/>
  <mergeCells count="605">
    <mergeCell ref="A2:CM2"/>
    <mergeCell ref="A3:CM3"/>
    <mergeCell ref="A4:Q6"/>
    <mergeCell ref="R4:U6"/>
    <mergeCell ref="V4:AH6"/>
    <mergeCell ref="AI4:CM4"/>
    <mergeCell ref="AI5:AQ6"/>
    <mergeCell ref="AR5:CM5"/>
    <mergeCell ref="AR6:AY6"/>
    <mergeCell ref="AZ6:BG6"/>
    <mergeCell ref="BH6:BO6"/>
    <mergeCell ref="BP6:BW6"/>
    <mergeCell ref="BX6:CM6"/>
    <mergeCell ref="A7:Q7"/>
    <mergeCell ref="R7:U7"/>
    <mergeCell ref="V7:AH7"/>
    <mergeCell ref="AI7:AQ7"/>
    <mergeCell ref="AR7:AY7"/>
    <mergeCell ref="AZ7:BG7"/>
    <mergeCell ref="BH7:BO7"/>
    <mergeCell ref="BX7:CE7"/>
    <mergeCell ref="CF7:CM7"/>
    <mergeCell ref="A8:Q8"/>
    <mergeCell ref="R8:U9"/>
    <mergeCell ref="V8:AH9"/>
    <mergeCell ref="AI8:AQ9"/>
    <mergeCell ref="AR8:AY9"/>
    <mergeCell ref="AZ8:BG9"/>
    <mergeCell ref="BH8:BO9"/>
    <mergeCell ref="R10:U10"/>
    <mergeCell ref="V10:AH10"/>
    <mergeCell ref="AI10:AQ10"/>
    <mergeCell ref="AR10:AY10"/>
    <mergeCell ref="AZ10:BG10"/>
    <mergeCell ref="BP7:BW7"/>
    <mergeCell ref="BH10:BO10"/>
    <mergeCell ref="BP10:BW10"/>
    <mergeCell ref="BX10:CE10"/>
    <mergeCell ref="CF10:CM10"/>
    <mergeCell ref="A12:Q12"/>
    <mergeCell ref="BP8:BW9"/>
    <mergeCell ref="BX8:CE9"/>
    <mergeCell ref="CF8:CM9"/>
    <mergeCell ref="A9:Q9"/>
    <mergeCell ref="A10:Q10"/>
    <mergeCell ref="BX12:CE12"/>
    <mergeCell ref="CF12:CJ12"/>
    <mergeCell ref="A16:Q16"/>
    <mergeCell ref="R15:U15"/>
    <mergeCell ref="V15:AH15"/>
    <mergeCell ref="AI15:AQ15"/>
    <mergeCell ref="AR15:AY15"/>
    <mergeCell ref="A13:Q13"/>
    <mergeCell ref="A15:Q15"/>
    <mergeCell ref="R13:U13"/>
    <mergeCell ref="V13:AH13"/>
    <mergeCell ref="AI13:AQ13"/>
    <mergeCell ref="A17:Q17"/>
    <mergeCell ref="R17:U17"/>
    <mergeCell ref="V17:AH17"/>
    <mergeCell ref="AI17:AQ17"/>
    <mergeCell ref="AR17:AY17"/>
    <mergeCell ref="AZ17:BG17"/>
    <mergeCell ref="BH17:BO17"/>
    <mergeCell ref="BP17:BW17"/>
    <mergeCell ref="BX17:CE17"/>
    <mergeCell ref="CF17:CM17"/>
    <mergeCell ref="A18:Q18"/>
    <mergeCell ref="R18:U18"/>
    <mergeCell ref="V18:AH18"/>
    <mergeCell ref="AI18:AQ18"/>
    <mergeCell ref="AR18:AY18"/>
    <mergeCell ref="AZ18:BG18"/>
    <mergeCell ref="BH18:BO18"/>
    <mergeCell ref="BP18:BW18"/>
    <mergeCell ref="BX18:CE18"/>
    <mergeCell ref="CF18:CM18"/>
    <mergeCell ref="A19:Q19"/>
    <mergeCell ref="R19:U19"/>
    <mergeCell ref="V19:AH19"/>
    <mergeCell ref="AI19:AQ19"/>
    <mergeCell ref="AR19:AY19"/>
    <mergeCell ref="AZ19:BG19"/>
    <mergeCell ref="BH19:BO19"/>
    <mergeCell ref="BP19:BW19"/>
    <mergeCell ref="BX19:CE19"/>
    <mergeCell ref="CF19:CM19"/>
    <mergeCell ref="A20:Q20"/>
    <mergeCell ref="R20:U20"/>
    <mergeCell ref="V20:AH20"/>
    <mergeCell ref="AI20:AQ20"/>
    <mergeCell ref="AR20:AY20"/>
    <mergeCell ref="AZ20:BG20"/>
    <mergeCell ref="BH20:BO20"/>
    <mergeCell ref="BP20:BW20"/>
    <mergeCell ref="BX20:CE20"/>
    <mergeCell ref="CF20:CM20"/>
    <mergeCell ref="A21:Q21"/>
    <mergeCell ref="R21:U21"/>
    <mergeCell ref="V21:AH21"/>
    <mergeCell ref="AI21:AQ21"/>
    <mergeCell ref="AR21:AY21"/>
    <mergeCell ref="AZ21:BG21"/>
    <mergeCell ref="BH21:BO21"/>
    <mergeCell ref="BP21:BW21"/>
    <mergeCell ref="BX21:CE21"/>
    <mergeCell ref="CF21:CM21"/>
    <mergeCell ref="A22:Q22"/>
    <mergeCell ref="R22:U22"/>
    <mergeCell ref="V22:AH22"/>
    <mergeCell ref="AI22:AQ22"/>
    <mergeCell ref="AR22:AY22"/>
    <mergeCell ref="AZ22:BG22"/>
    <mergeCell ref="BH22:BO22"/>
    <mergeCell ref="BP22:BW22"/>
    <mergeCell ref="BX22:CE22"/>
    <mergeCell ref="CF22:CM22"/>
    <mergeCell ref="A23:Q23"/>
    <mergeCell ref="R23:U23"/>
    <mergeCell ref="V23:AH23"/>
    <mergeCell ref="AI23:AQ23"/>
    <mergeCell ref="AR23:AY23"/>
    <mergeCell ref="AZ23:BG23"/>
    <mergeCell ref="BH23:BO23"/>
    <mergeCell ref="BP23:BW23"/>
    <mergeCell ref="BX23:CE23"/>
    <mergeCell ref="CF23:CM23"/>
    <mergeCell ref="A25:Q25"/>
    <mergeCell ref="R25:U25"/>
    <mergeCell ref="V25:AH25"/>
    <mergeCell ref="AI25:AQ25"/>
    <mergeCell ref="AR25:AY25"/>
    <mergeCell ref="AZ25:BG25"/>
    <mergeCell ref="BH25:BO25"/>
    <mergeCell ref="BP25:BW25"/>
    <mergeCell ref="BX25:CE25"/>
    <mergeCell ref="CF25:CM25"/>
    <mergeCell ref="A26:Q26"/>
    <mergeCell ref="R26:U26"/>
    <mergeCell ref="V26:AH26"/>
    <mergeCell ref="AI26:AQ26"/>
    <mergeCell ref="AR26:AY26"/>
    <mergeCell ref="AZ26:BG26"/>
    <mergeCell ref="BH26:BO26"/>
    <mergeCell ref="BP26:BW26"/>
    <mergeCell ref="BX26:CE26"/>
    <mergeCell ref="CF26:CM26"/>
    <mergeCell ref="A27:Q27"/>
    <mergeCell ref="R27:U27"/>
    <mergeCell ref="V27:AH27"/>
    <mergeCell ref="AI27:AQ27"/>
    <mergeCell ref="AR27:AY27"/>
    <mergeCell ref="AZ27:BG27"/>
    <mergeCell ref="BH27:BO27"/>
    <mergeCell ref="BP27:BW27"/>
    <mergeCell ref="BX27:CE27"/>
    <mergeCell ref="CF27:CM27"/>
    <mergeCell ref="A28:Q28"/>
    <mergeCell ref="R28:U28"/>
    <mergeCell ref="V28:AH28"/>
    <mergeCell ref="AI28:AQ28"/>
    <mergeCell ref="AR28:AY28"/>
    <mergeCell ref="AZ28:BG28"/>
    <mergeCell ref="BH28:BO28"/>
    <mergeCell ref="BP28:BW28"/>
    <mergeCell ref="BX28:CE28"/>
    <mergeCell ref="CF28:CM28"/>
    <mergeCell ref="A29:Q29"/>
    <mergeCell ref="R29:U29"/>
    <mergeCell ref="V29:AH29"/>
    <mergeCell ref="AI29:AQ29"/>
    <mergeCell ref="AR29:AY29"/>
    <mergeCell ref="AZ29:BG29"/>
    <mergeCell ref="BH29:BO29"/>
    <mergeCell ref="BP29:BW29"/>
    <mergeCell ref="BX29:CE29"/>
    <mergeCell ref="CF29:CM29"/>
    <mergeCell ref="A30:Q30"/>
    <mergeCell ref="R30:U30"/>
    <mergeCell ref="V30:AH30"/>
    <mergeCell ref="AI30:AQ30"/>
    <mergeCell ref="AR30:AY30"/>
    <mergeCell ref="AZ30:BG30"/>
    <mergeCell ref="BH30:BO30"/>
    <mergeCell ref="BP30:BW30"/>
    <mergeCell ref="BX30:CE30"/>
    <mergeCell ref="CF30:CM30"/>
    <mergeCell ref="A31:Q31"/>
    <mergeCell ref="R31:U31"/>
    <mergeCell ref="V31:AH31"/>
    <mergeCell ref="AI31:AQ31"/>
    <mergeCell ref="AR31:AY31"/>
    <mergeCell ref="AZ31:BG31"/>
    <mergeCell ref="BH31:BO31"/>
    <mergeCell ref="BP31:BW31"/>
    <mergeCell ref="BX31:CE31"/>
    <mergeCell ref="CF31:CM31"/>
    <mergeCell ref="A32:Q32"/>
    <mergeCell ref="R32:U32"/>
    <mergeCell ref="V32:AH32"/>
    <mergeCell ref="AI32:AQ32"/>
    <mergeCell ref="AR32:AY32"/>
    <mergeCell ref="AZ32:BG32"/>
    <mergeCell ref="BH32:BO32"/>
    <mergeCell ref="BP32:BW32"/>
    <mergeCell ref="BX32:CE32"/>
    <mergeCell ref="CF32:CM32"/>
    <mergeCell ref="A33:Q33"/>
    <mergeCell ref="R33:U33"/>
    <mergeCell ref="V33:AH33"/>
    <mergeCell ref="AI33:AQ33"/>
    <mergeCell ref="AR33:AY33"/>
    <mergeCell ref="AZ33:BG33"/>
    <mergeCell ref="BH33:BO33"/>
    <mergeCell ref="BP33:BW33"/>
    <mergeCell ref="BX33:CE33"/>
    <mergeCell ref="CF33:CM33"/>
    <mergeCell ref="A35:Q35"/>
    <mergeCell ref="R35:U35"/>
    <mergeCell ref="V35:AH35"/>
    <mergeCell ref="AI35:AQ35"/>
    <mergeCell ref="AR35:AY35"/>
    <mergeCell ref="AZ35:BG35"/>
    <mergeCell ref="BH35:BO35"/>
    <mergeCell ref="BP35:BW35"/>
    <mergeCell ref="BX35:CE35"/>
    <mergeCell ref="CF35:CM35"/>
    <mergeCell ref="A36:Q36"/>
    <mergeCell ref="R36:U36"/>
    <mergeCell ref="V36:AH36"/>
    <mergeCell ref="AI36:AQ36"/>
    <mergeCell ref="AR36:AY36"/>
    <mergeCell ref="AZ36:BG36"/>
    <mergeCell ref="BH36:BO36"/>
    <mergeCell ref="BP36:BW36"/>
    <mergeCell ref="BX36:CE36"/>
    <mergeCell ref="CF36:CM36"/>
    <mergeCell ref="A40:Q40"/>
    <mergeCell ref="R40:U40"/>
    <mergeCell ref="V40:AH40"/>
    <mergeCell ref="AI40:AQ40"/>
    <mergeCell ref="AR40:AY40"/>
    <mergeCell ref="AZ40:BG40"/>
    <mergeCell ref="BH40:BO40"/>
    <mergeCell ref="BP40:BW40"/>
    <mergeCell ref="BX40:CE40"/>
    <mergeCell ref="CF40:CM40"/>
    <mergeCell ref="A44:Q44"/>
    <mergeCell ref="R44:U44"/>
    <mergeCell ref="V44:AH44"/>
    <mergeCell ref="AI44:AQ44"/>
    <mergeCell ref="AR44:AY44"/>
    <mergeCell ref="AZ44:BG44"/>
    <mergeCell ref="BH44:BO44"/>
    <mergeCell ref="BP44:BW44"/>
    <mergeCell ref="BX44:CE44"/>
    <mergeCell ref="CF44:CM44"/>
    <mergeCell ref="A45:Q45"/>
    <mergeCell ref="R45:U45"/>
    <mergeCell ref="V45:AH45"/>
    <mergeCell ref="AI45:AQ45"/>
    <mergeCell ref="AR45:AY45"/>
    <mergeCell ref="AZ45:BG45"/>
    <mergeCell ref="BH45:BO45"/>
    <mergeCell ref="BP45:BW45"/>
    <mergeCell ref="BX45:CE45"/>
    <mergeCell ref="CF45:CM45"/>
    <mergeCell ref="A46:Q46"/>
    <mergeCell ref="R46:U46"/>
    <mergeCell ref="V46:AH46"/>
    <mergeCell ref="AI46:AQ46"/>
    <mergeCell ref="AR46:AY46"/>
    <mergeCell ref="AZ46:BG46"/>
    <mergeCell ref="BH46:BO46"/>
    <mergeCell ref="BP46:BW46"/>
    <mergeCell ref="BX46:CE46"/>
    <mergeCell ref="CF46:CM46"/>
    <mergeCell ref="A47:Q47"/>
    <mergeCell ref="R47:U47"/>
    <mergeCell ref="V47:AH47"/>
    <mergeCell ref="AI47:AQ47"/>
    <mergeCell ref="AR47:AY47"/>
    <mergeCell ref="AZ47:BG47"/>
    <mergeCell ref="BH47:BO47"/>
    <mergeCell ref="BP47:BW47"/>
    <mergeCell ref="BX47:CE47"/>
    <mergeCell ref="CF47:CM47"/>
    <mergeCell ref="A48:Q48"/>
    <mergeCell ref="R48:U48"/>
    <mergeCell ref="V48:AH48"/>
    <mergeCell ref="AI48:AQ48"/>
    <mergeCell ref="AR48:AY48"/>
    <mergeCell ref="AZ48:BG48"/>
    <mergeCell ref="BH48:BO48"/>
    <mergeCell ref="BP48:BW48"/>
    <mergeCell ref="BX48:CE48"/>
    <mergeCell ref="CF48:CM48"/>
    <mergeCell ref="A49:Q49"/>
    <mergeCell ref="R49:U49"/>
    <mergeCell ref="V49:AH49"/>
    <mergeCell ref="AI49:AQ49"/>
    <mergeCell ref="AR49:AY49"/>
    <mergeCell ref="AZ49:BG49"/>
    <mergeCell ref="BH49:BO49"/>
    <mergeCell ref="BP49:BW49"/>
    <mergeCell ref="BX49:CE49"/>
    <mergeCell ref="CF49:CM49"/>
    <mergeCell ref="A50:Q50"/>
    <mergeCell ref="R50:U50"/>
    <mergeCell ref="V50:AH50"/>
    <mergeCell ref="AI50:AQ50"/>
    <mergeCell ref="AR50:AY50"/>
    <mergeCell ref="AZ50:BG50"/>
    <mergeCell ref="BH50:BO50"/>
    <mergeCell ref="BP50:BW50"/>
    <mergeCell ref="BX50:CE50"/>
    <mergeCell ref="CF50:CM50"/>
    <mergeCell ref="A51:Q51"/>
    <mergeCell ref="R51:U51"/>
    <mergeCell ref="V51:AH51"/>
    <mergeCell ref="AI51:AQ51"/>
    <mergeCell ref="AR51:AY51"/>
    <mergeCell ref="AZ51:BG51"/>
    <mergeCell ref="BH51:BO51"/>
    <mergeCell ref="BP51:BW51"/>
    <mergeCell ref="BX51:CE51"/>
    <mergeCell ref="CF51:CM51"/>
    <mergeCell ref="A52:Q52"/>
    <mergeCell ref="R52:U52"/>
    <mergeCell ref="V52:AH52"/>
    <mergeCell ref="AI52:AQ52"/>
    <mergeCell ref="AR52:AY52"/>
    <mergeCell ref="AZ52:BG52"/>
    <mergeCell ref="BH52:BO52"/>
    <mergeCell ref="BP52:BW52"/>
    <mergeCell ref="BX52:CE52"/>
    <mergeCell ref="CF52:CM52"/>
    <mergeCell ref="A53:Q53"/>
    <mergeCell ref="R53:U53"/>
    <mergeCell ref="V53:AH53"/>
    <mergeCell ref="AI53:AQ53"/>
    <mergeCell ref="AR53:AY53"/>
    <mergeCell ref="AZ53:BG53"/>
    <mergeCell ref="CF53:CM53"/>
    <mergeCell ref="A54:Q54"/>
    <mergeCell ref="R54:U54"/>
    <mergeCell ref="V54:AH54"/>
    <mergeCell ref="AI54:AQ54"/>
    <mergeCell ref="AR54:AY54"/>
    <mergeCell ref="AZ54:BG54"/>
    <mergeCell ref="BH54:BO54"/>
    <mergeCell ref="BP54:BW54"/>
    <mergeCell ref="BX54:CE54"/>
    <mergeCell ref="CF54:CM54"/>
    <mergeCell ref="A65:Q65"/>
    <mergeCell ref="R65:U65"/>
    <mergeCell ref="AR65:AY65"/>
    <mergeCell ref="BH65:BO65"/>
    <mergeCell ref="BP65:BW65"/>
    <mergeCell ref="BX65:CE65"/>
    <mergeCell ref="CF65:CM65"/>
    <mergeCell ref="AZ65:BG65"/>
    <mergeCell ref="BP55:BW55"/>
    <mergeCell ref="A66:Q66"/>
    <mergeCell ref="V66:AH66"/>
    <mergeCell ref="AI66:AQ66"/>
    <mergeCell ref="AR66:AY66"/>
    <mergeCell ref="CD1:CJ1"/>
    <mergeCell ref="AZ66:BG66"/>
    <mergeCell ref="BH66:BO66"/>
    <mergeCell ref="BP66:BW66"/>
    <mergeCell ref="BX66:CE66"/>
    <mergeCell ref="CF66:CM66"/>
    <mergeCell ref="BH53:BO53"/>
    <mergeCell ref="BP53:BW53"/>
    <mergeCell ref="BX53:CE53"/>
    <mergeCell ref="A24:Q24"/>
    <mergeCell ref="R24:U24"/>
    <mergeCell ref="V24:AH24"/>
    <mergeCell ref="AI24:AQ24"/>
    <mergeCell ref="AR24:AY24"/>
    <mergeCell ref="AZ24:BG24"/>
    <mergeCell ref="BH24:BO24"/>
    <mergeCell ref="BP24:BW24"/>
    <mergeCell ref="BX24:CE24"/>
    <mergeCell ref="CF24:CM24"/>
    <mergeCell ref="A34:Q34"/>
    <mergeCell ref="R34:U34"/>
    <mergeCell ref="V34:AH34"/>
    <mergeCell ref="AI34:AQ34"/>
    <mergeCell ref="AR34:AY34"/>
    <mergeCell ref="AZ34:BG34"/>
    <mergeCell ref="BH34:BO34"/>
    <mergeCell ref="BP34:BW34"/>
    <mergeCell ref="BX34:CE34"/>
    <mergeCell ref="CF34:CM34"/>
    <mergeCell ref="A43:Q43"/>
    <mergeCell ref="R43:U43"/>
    <mergeCell ref="V43:AH43"/>
    <mergeCell ref="AI43:AQ43"/>
    <mergeCell ref="AR43:AY43"/>
    <mergeCell ref="AZ43:BG43"/>
    <mergeCell ref="BH43:BO43"/>
    <mergeCell ref="BP43:BW43"/>
    <mergeCell ref="BX43:CE43"/>
    <mergeCell ref="CF43:CJ43"/>
    <mergeCell ref="A41:Q41"/>
    <mergeCell ref="R41:U41"/>
    <mergeCell ref="V41:AH41"/>
    <mergeCell ref="AI41:AQ41"/>
    <mergeCell ref="AR41:AY41"/>
    <mergeCell ref="AZ41:BG41"/>
    <mergeCell ref="BH41:BO41"/>
    <mergeCell ref="BP41:BW41"/>
    <mergeCell ref="BX41:CE41"/>
    <mergeCell ref="CF41:CJ41"/>
    <mergeCell ref="A42:Q42"/>
    <mergeCell ref="R42:U42"/>
    <mergeCell ref="V42:AH42"/>
    <mergeCell ref="AI42:AQ42"/>
    <mergeCell ref="AR42:AY42"/>
    <mergeCell ref="AZ42:BG42"/>
    <mergeCell ref="BH42:BO42"/>
    <mergeCell ref="BP42:BW42"/>
    <mergeCell ref="BX42:CE42"/>
    <mergeCell ref="CF42:CJ42"/>
    <mergeCell ref="A37:Q37"/>
    <mergeCell ref="R37:U37"/>
    <mergeCell ref="V37:AH37"/>
    <mergeCell ref="AI37:AQ37"/>
    <mergeCell ref="AR37:AY37"/>
    <mergeCell ref="AZ37:BG37"/>
    <mergeCell ref="BH37:BO37"/>
    <mergeCell ref="BP37:BW37"/>
    <mergeCell ref="BX37:CE37"/>
    <mergeCell ref="CF37:CM37"/>
    <mergeCell ref="A39:Q39"/>
    <mergeCell ref="R39:U39"/>
    <mergeCell ref="V39:AH39"/>
    <mergeCell ref="AI39:AQ39"/>
    <mergeCell ref="AR39:AY39"/>
    <mergeCell ref="AZ39:BG39"/>
    <mergeCell ref="BH39:BO39"/>
    <mergeCell ref="BP39:BW39"/>
    <mergeCell ref="BX39:CE39"/>
    <mergeCell ref="CF39:CM39"/>
    <mergeCell ref="A38:Q38"/>
    <mergeCell ref="R38:U38"/>
    <mergeCell ref="V38:AH38"/>
    <mergeCell ref="AI38:AQ38"/>
    <mergeCell ref="AR38:AY38"/>
    <mergeCell ref="AZ38:BG38"/>
    <mergeCell ref="BH38:BO38"/>
    <mergeCell ref="BP38:BW38"/>
    <mergeCell ref="BX38:CE38"/>
    <mergeCell ref="CF38:CM38"/>
    <mergeCell ref="A55:Q55"/>
    <mergeCell ref="R55:U55"/>
    <mergeCell ref="V55:AH55"/>
    <mergeCell ref="AI55:AQ55"/>
    <mergeCell ref="AR55:AY55"/>
    <mergeCell ref="AZ55:BG55"/>
    <mergeCell ref="BH55:BO55"/>
    <mergeCell ref="BX55:CE55"/>
    <mergeCell ref="CF55:CM55"/>
    <mergeCell ref="A56:Q56"/>
    <mergeCell ref="R56:U56"/>
    <mergeCell ref="V56:AH56"/>
    <mergeCell ref="AI56:AQ56"/>
    <mergeCell ref="AR56:AY56"/>
    <mergeCell ref="AZ56:BG56"/>
    <mergeCell ref="BH56:BO56"/>
    <mergeCell ref="BP56:BW56"/>
    <mergeCell ref="BX56:CE56"/>
    <mergeCell ref="CF56:CM56"/>
    <mergeCell ref="A61:Q61"/>
    <mergeCell ref="R61:U61"/>
    <mergeCell ref="V61:AH61"/>
    <mergeCell ref="AI61:AQ61"/>
    <mergeCell ref="AR61:AY61"/>
    <mergeCell ref="AZ61:BG61"/>
    <mergeCell ref="A57:Q57"/>
    <mergeCell ref="R57:U57"/>
    <mergeCell ref="V57:AH57"/>
    <mergeCell ref="AI57:AQ57"/>
    <mergeCell ref="AR57:AY57"/>
    <mergeCell ref="AZ57:BG57"/>
    <mergeCell ref="BH57:BO57"/>
    <mergeCell ref="BP57:BW57"/>
    <mergeCell ref="BX57:CE57"/>
    <mergeCell ref="CF57:CM57"/>
    <mergeCell ref="A58:Q58"/>
    <mergeCell ref="R58:U58"/>
    <mergeCell ref="V58:AH58"/>
    <mergeCell ref="AI58:AQ58"/>
    <mergeCell ref="AR58:AY58"/>
    <mergeCell ref="AZ58:BG58"/>
    <mergeCell ref="BH58:BO58"/>
    <mergeCell ref="BP58:BW58"/>
    <mergeCell ref="BX58:CE58"/>
    <mergeCell ref="CF58:CM58"/>
    <mergeCell ref="A59:Q59"/>
    <mergeCell ref="R59:U59"/>
    <mergeCell ref="V59:AH59"/>
    <mergeCell ref="AI59:AQ59"/>
    <mergeCell ref="AR59:AY59"/>
    <mergeCell ref="AZ59:BG59"/>
    <mergeCell ref="BH59:BO59"/>
    <mergeCell ref="BP59:BW59"/>
    <mergeCell ref="BX59:CE59"/>
    <mergeCell ref="CF59:CM59"/>
    <mergeCell ref="A60:Q60"/>
    <mergeCell ref="R60:U60"/>
    <mergeCell ref="V60:AH60"/>
    <mergeCell ref="AI60:AQ60"/>
    <mergeCell ref="AR60:AY60"/>
    <mergeCell ref="AZ60:BG60"/>
    <mergeCell ref="A62:Q62"/>
    <mergeCell ref="R62:U62"/>
    <mergeCell ref="V62:AH62"/>
    <mergeCell ref="AI62:AQ62"/>
    <mergeCell ref="AR62:AY62"/>
    <mergeCell ref="AZ62:BG62"/>
    <mergeCell ref="AZ63:BG63"/>
    <mergeCell ref="BH63:BO63"/>
    <mergeCell ref="BH60:BO60"/>
    <mergeCell ref="BP60:BW60"/>
    <mergeCell ref="BX60:CE60"/>
    <mergeCell ref="CF60:CM60"/>
    <mergeCell ref="BH61:BO61"/>
    <mergeCell ref="BP61:BW61"/>
    <mergeCell ref="BX61:CE61"/>
    <mergeCell ref="CF61:CM61"/>
    <mergeCell ref="BH64:BO64"/>
    <mergeCell ref="BP64:BW64"/>
    <mergeCell ref="BH62:BO62"/>
    <mergeCell ref="BP62:BW62"/>
    <mergeCell ref="BX62:CE62"/>
    <mergeCell ref="A63:Q63"/>
    <mergeCell ref="R63:U63"/>
    <mergeCell ref="V63:AH63"/>
    <mergeCell ref="AI63:AQ63"/>
    <mergeCell ref="AR63:AY63"/>
    <mergeCell ref="A64:Q64"/>
    <mergeCell ref="R64:U64"/>
    <mergeCell ref="V64:AH64"/>
    <mergeCell ref="AI64:AQ64"/>
    <mergeCell ref="AR64:AY64"/>
    <mergeCell ref="AZ64:BG64"/>
    <mergeCell ref="BX64:CE64"/>
    <mergeCell ref="CF62:CJ62"/>
    <mergeCell ref="CF63:CJ63"/>
    <mergeCell ref="CF64:CJ64"/>
    <mergeCell ref="BP63:BW63"/>
    <mergeCell ref="BX63:CE63"/>
    <mergeCell ref="AZ15:BG15"/>
    <mergeCell ref="BH15:BO15"/>
    <mergeCell ref="BP15:BW15"/>
    <mergeCell ref="BX15:CE15"/>
    <mergeCell ref="CF15:CJ15"/>
    <mergeCell ref="R16:U16"/>
    <mergeCell ref="V16:AH16"/>
    <mergeCell ref="AI16:AQ16"/>
    <mergeCell ref="AR16:AY16"/>
    <mergeCell ref="AZ16:BG16"/>
    <mergeCell ref="BH16:BO16"/>
    <mergeCell ref="BP16:BW16"/>
    <mergeCell ref="BX16:CE16"/>
    <mergeCell ref="CF16:CJ16"/>
    <mergeCell ref="R12:U12"/>
    <mergeCell ref="V12:AH12"/>
    <mergeCell ref="AI12:AQ12"/>
    <mergeCell ref="AR12:AY12"/>
    <mergeCell ref="AZ12:BG12"/>
    <mergeCell ref="BH12:BO12"/>
    <mergeCell ref="AR13:AY13"/>
    <mergeCell ref="AZ13:BG13"/>
    <mergeCell ref="BH13:BO13"/>
    <mergeCell ref="BP13:BW13"/>
    <mergeCell ref="CF13:CJ13"/>
    <mergeCell ref="A11:Q11"/>
    <mergeCell ref="R11:U11"/>
    <mergeCell ref="V11:AH11"/>
    <mergeCell ref="AI11:AQ11"/>
    <mergeCell ref="AR11:AY11"/>
    <mergeCell ref="AZ11:BG11"/>
    <mergeCell ref="BH11:BO11"/>
    <mergeCell ref="BP11:BW11"/>
    <mergeCell ref="BP12:BW12"/>
    <mergeCell ref="A14:Q14"/>
    <mergeCell ref="R14:U14"/>
    <mergeCell ref="V14:AH14"/>
    <mergeCell ref="AI14:AQ14"/>
    <mergeCell ref="AR14:AY14"/>
    <mergeCell ref="AZ14:BG14"/>
    <mergeCell ref="BX14:CE14"/>
    <mergeCell ref="CF14:CJ14"/>
    <mergeCell ref="R66:U66"/>
    <mergeCell ref="V65:AH65"/>
    <mergeCell ref="AI65:AQ65"/>
    <mergeCell ref="BX11:CE11"/>
    <mergeCell ref="CF11:CJ11"/>
    <mergeCell ref="BH14:BO14"/>
    <mergeCell ref="BP14:BW14"/>
    <mergeCell ref="BX13:CE13"/>
  </mergeCells>
  <printOptions horizontalCentered="1"/>
  <pageMargins left="0.7874015748031497" right="0.3937007874015748" top="0.5905511811023623" bottom="0.3937007874015748" header="0" footer="0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AH77"/>
  <sheetViews>
    <sheetView view="pageBreakPreview" zoomScale="85" zoomScaleSheetLayoutView="85" workbookViewId="0" topLeftCell="A43">
      <selection activeCell="C65" sqref="C65"/>
    </sheetView>
  </sheetViews>
  <sheetFormatPr defaultColWidth="1.12109375" defaultRowHeight="12.75"/>
  <cols>
    <col min="1" max="1" width="4.375" style="1" customWidth="1"/>
    <col min="2" max="2" width="54.625" style="1" customWidth="1"/>
    <col min="3" max="3" width="18.75390625" style="1" customWidth="1"/>
    <col min="4" max="4" width="23.875" style="1" customWidth="1"/>
    <col min="5" max="5" width="10.625" style="1" customWidth="1"/>
    <col min="6" max="6" width="9.00390625" style="1" customWidth="1"/>
    <col min="7" max="7" width="10.875" style="1" customWidth="1"/>
    <col min="8" max="16384" width="1.12109375" style="1" customWidth="1"/>
  </cols>
  <sheetData>
    <row r="1" ht="15.75">
      <c r="D1" s="68" t="s">
        <v>492</v>
      </c>
    </row>
    <row r="2" spans="3:4" s="2" customFormat="1" ht="11.25">
      <c r="C2" s="3"/>
      <c r="D2" s="3" t="s">
        <v>1</v>
      </c>
    </row>
    <row r="3" spans="2:4" s="2" customFormat="1" ht="11.25">
      <c r="B3" s="3"/>
      <c r="C3" s="3"/>
      <c r="D3" s="3" t="s">
        <v>0</v>
      </c>
    </row>
    <row r="4" spans="2:4" s="2" customFormat="1" ht="11.25">
      <c r="B4" s="3"/>
      <c r="C4" s="3"/>
      <c r="D4" s="3" t="s">
        <v>67</v>
      </c>
    </row>
    <row r="5" spans="2:4" s="4" customFormat="1" ht="11.25">
      <c r="B5" s="3"/>
      <c r="C5" s="3"/>
      <c r="D5" s="3" t="s">
        <v>68</v>
      </c>
    </row>
    <row r="6" spans="2:4" s="4" customFormat="1" ht="11.25">
      <c r="B6" s="3"/>
      <c r="C6" s="3"/>
      <c r="D6" s="3" t="s">
        <v>328</v>
      </c>
    </row>
    <row r="7" ht="9" customHeight="1"/>
    <row r="8" spans="1:4" s="6" customFormat="1" ht="33.75" customHeight="1">
      <c r="A8" s="561" t="s">
        <v>124</v>
      </c>
      <c r="B8" s="561"/>
      <c r="C8" s="561"/>
      <c r="D8" s="561"/>
    </row>
    <row r="9" spans="1:4" s="9" customFormat="1" ht="9.75">
      <c r="A9" s="8"/>
      <c r="B9" s="8"/>
      <c r="C9" s="8"/>
      <c r="D9" s="8"/>
    </row>
    <row r="10" spans="1:4" s="6" customFormat="1" ht="15.75">
      <c r="A10" s="186" t="s">
        <v>760</v>
      </c>
      <c r="B10" s="186"/>
      <c r="C10" s="186"/>
      <c r="D10" s="186"/>
    </row>
    <row r="11" ht="10.5" customHeight="1"/>
    <row r="12" spans="1:4" ht="15.75">
      <c r="A12" s="55" t="s">
        <v>761</v>
      </c>
      <c r="B12" s="55"/>
      <c r="C12" s="55"/>
      <c r="D12" s="184"/>
    </row>
    <row r="13" spans="1:4" ht="15.75">
      <c r="A13" s="6" t="s">
        <v>2</v>
      </c>
      <c r="D13" s="56" t="s">
        <v>72</v>
      </c>
    </row>
    <row r="14" spans="1:4" ht="4.5" customHeight="1">
      <c r="A14" s="9"/>
      <c r="B14" s="7"/>
      <c r="C14" s="7"/>
      <c r="D14" s="7"/>
    </row>
    <row r="15" spans="1:4" ht="15.75">
      <c r="A15" s="6" t="s">
        <v>3</v>
      </c>
      <c r="C15" s="545" t="s">
        <v>74</v>
      </c>
      <c r="D15" s="545"/>
    </row>
    <row r="16" ht="9.75" customHeight="1">
      <c r="A16" s="6"/>
    </row>
    <row r="17" spans="1:4" s="137" customFormat="1" ht="31.5">
      <c r="A17" s="136" t="s">
        <v>125</v>
      </c>
      <c r="B17" s="136" t="s">
        <v>305</v>
      </c>
      <c r="C17" s="136" t="s">
        <v>306</v>
      </c>
      <c r="D17" s="136" t="s">
        <v>307</v>
      </c>
    </row>
    <row r="18" spans="1:4" s="138" customFormat="1" ht="15.75">
      <c r="A18" s="123">
        <v>1</v>
      </c>
      <c r="B18" s="123">
        <v>2</v>
      </c>
      <c r="C18" s="123">
        <v>3</v>
      </c>
      <c r="D18" s="123" t="s">
        <v>308</v>
      </c>
    </row>
    <row r="19" spans="1:4" s="138" customFormat="1" ht="15.75">
      <c r="A19" s="560" t="s">
        <v>321</v>
      </c>
      <c r="B19" s="560"/>
      <c r="C19" s="560"/>
      <c r="D19" s="560"/>
    </row>
    <row r="20" spans="1:4" s="138" customFormat="1" ht="15.75">
      <c r="A20" s="134">
        <v>1</v>
      </c>
      <c r="B20" s="133" t="s">
        <v>126</v>
      </c>
      <c r="C20" s="70"/>
      <c r="D20" s="70"/>
    </row>
    <row r="21" spans="1:4" s="138" customFormat="1" ht="15.75">
      <c r="A21" s="147" t="s">
        <v>27</v>
      </c>
      <c r="B21" s="142" t="s">
        <v>329</v>
      </c>
      <c r="C21" s="146">
        <f>(2677.94+19522.5)*1.03</f>
        <v>22866.4532</v>
      </c>
      <c r="D21" s="146">
        <f>C21*12*99.5%</f>
        <v>273025.45120799995</v>
      </c>
    </row>
    <row r="22" spans="1:4" s="138" customFormat="1" ht="15.75">
      <c r="A22" s="134">
        <v>2</v>
      </c>
      <c r="B22" s="133" t="s">
        <v>314</v>
      </c>
      <c r="C22" s="70">
        <f>C21</f>
        <v>22866.4532</v>
      </c>
      <c r="D22" s="70">
        <f>C22*12*99.5%</f>
        <v>273025.45120799995</v>
      </c>
    </row>
    <row r="23" spans="1:4" s="138" customFormat="1" ht="15.75">
      <c r="A23" s="133"/>
      <c r="B23" s="132" t="s">
        <v>318</v>
      </c>
      <c r="C23" s="79">
        <f>SUM(C20:C22)</f>
        <v>45732.9064</v>
      </c>
      <c r="D23" s="79">
        <f>SUM(D20:D22)</f>
        <v>546050.9024159999</v>
      </c>
    </row>
    <row r="24" spans="1:4" s="138" customFormat="1" ht="15.75">
      <c r="A24" s="560" t="s">
        <v>326</v>
      </c>
      <c r="B24" s="560"/>
      <c r="C24" s="560"/>
      <c r="D24" s="560"/>
    </row>
    <row r="25" spans="1:4" s="138" customFormat="1" ht="15.75">
      <c r="A25" s="134">
        <v>1</v>
      </c>
      <c r="B25" s="133" t="s">
        <v>126</v>
      </c>
      <c r="C25" s="70"/>
      <c r="D25" s="70"/>
    </row>
    <row r="26" spans="1:4" s="138" customFormat="1" ht="15.75">
      <c r="A26" s="147" t="s">
        <v>27</v>
      </c>
      <c r="B26" s="142" t="s">
        <v>329</v>
      </c>
      <c r="C26" s="146">
        <f>(9342.53+27439.96)*1.03</f>
        <v>37885.9647</v>
      </c>
      <c r="D26" s="146">
        <f>C26*12*99.5%</f>
        <v>452358.41851799993</v>
      </c>
    </row>
    <row r="27" spans="1:4" s="138" customFormat="1" ht="15.75">
      <c r="A27" s="134">
        <v>2</v>
      </c>
      <c r="B27" s="133" t="s">
        <v>314</v>
      </c>
      <c r="C27" s="70">
        <f>C26</f>
        <v>37885.9647</v>
      </c>
      <c r="D27" s="146">
        <f>C27*12*99.5%</f>
        <v>452358.41851799993</v>
      </c>
    </row>
    <row r="28" spans="1:4" s="138" customFormat="1" ht="15.75">
      <c r="A28" s="133"/>
      <c r="B28" s="132" t="s">
        <v>318</v>
      </c>
      <c r="C28" s="79">
        <f>SUM(C25:C27)</f>
        <v>75771.9294</v>
      </c>
      <c r="D28" s="79">
        <f>SUM(D25:D27)</f>
        <v>904716.8370359999</v>
      </c>
    </row>
    <row r="29" spans="1:4" s="138" customFormat="1" ht="15.75">
      <c r="A29" s="560" t="s">
        <v>327</v>
      </c>
      <c r="B29" s="560"/>
      <c r="C29" s="560"/>
      <c r="D29" s="560"/>
    </row>
    <row r="30" spans="1:4" s="138" customFormat="1" ht="15.75">
      <c r="A30" s="134">
        <v>1</v>
      </c>
      <c r="B30" s="133" t="s">
        <v>126</v>
      </c>
      <c r="C30" s="70"/>
      <c r="D30" s="70"/>
    </row>
    <row r="31" spans="1:4" s="138" customFormat="1" ht="15.75">
      <c r="A31" s="147" t="s">
        <v>27</v>
      </c>
      <c r="B31" s="142" t="s">
        <v>329</v>
      </c>
      <c r="C31" s="146">
        <f>(7630.05+7158.25)*1.03</f>
        <v>15231.949</v>
      </c>
      <c r="D31" s="146">
        <f>C31*12*99.5%</f>
        <v>181869.47106</v>
      </c>
    </row>
    <row r="32" spans="1:4" s="138" customFormat="1" ht="15.75">
      <c r="A32" s="134">
        <v>2</v>
      </c>
      <c r="B32" s="133" t="s">
        <v>314</v>
      </c>
      <c r="C32" s="70">
        <f>C31</f>
        <v>15231.949</v>
      </c>
      <c r="D32" s="146">
        <f>C32*12*99.5%</f>
        <v>181869.47106</v>
      </c>
    </row>
    <row r="33" spans="1:4" s="138" customFormat="1" ht="15.75">
      <c r="A33" s="133"/>
      <c r="B33" s="132" t="s">
        <v>318</v>
      </c>
      <c r="C33" s="79">
        <f>SUM(C30:C32)</f>
        <v>30463.898</v>
      </c>
      <c r="D33" s="79">
        <f>SUM(D30:D32)</f>
        <v>363738.94212</v>
      </c>
    </row>
    <row r="34" spans="1:4" s="139" customFormat="1" ht="33.75" customHeight="1">
      <c r="A34" s="560" t="s">
        <v>309</v>
      </c>
      <c r="B34" s="560"/>
      <c r="C34" s="560"/>
      <c r="D34" s="560"/>
    </row>
    <row r="35" spans="1:4" s="141" customFormat="1" ht="15.75">
      <c r="A35" s="134">
        <v>1</v>
      </c>
      <c r="B35" s="133" t="s">
        <v>310</v>
      </c>
      <c r="C35" s="70">
        <f>16791*1.03</f>
        <v>17294.73</v>
      </c>
      <c r="D35" s="70">
        <f>C35*12*99.5%</f>
        <v>206499.0762</v>
      </c>
    </row>
    <row r="36" spans="1:34" s="141" customFormat="1" ht="15.75">
      <c r="A36" s="134">
        <v>2</v>
      </c>
      <c r="B36" s="133" t="s">
        <v>126</v>
      </c>
      <c r="C36" s="70"/>
      <c r="D36" s="70">
        <f aca="true" t="shared" si="0" ref="D36:D49">C36*12*99.5%</f>
        <v>0</v>
      </c>
      <c r="AH36" s="139"/>
    </row>
    <row r="37" spans="1:34" s="148" customFormat="1" ht="15.75">
      <c r="A37" s="147" t="s">
        <v>32</v>
      </c>
      <c r="B37" s="142" t="s">
        <v>329</v>
      </c>
      <c r="C37" s="146"/>
      <c r="D37" s="70">
        <f t="shared" si="0"/>
        <v>0</v>
      </c>
      <c r="AH37" s="140"/>
    </row>
    <row r="38" spans="1:4" s="141" customFormat="1" ht="15.75">
      <c r="A38" s="134">
        <v>3</v>
      </c>
      <c r="B38" s="133" t="s">
        <v>127</v>
      </c>
      <c r="C38" s="70"/>
      <c r="D38" s="70">
        <f t="shared" si="0"/>
        <v>0</v>
      </c>
    </row>
    <row r="39" spans="1:34" s="141" customFormat="1" ht="15.75">
      <c r="A39" s="134" t="s">
        <v>330</v>
      </c>
      <c r="B39" s="143" t="s">
        <v>129</v>
      </c>
      <c r="C39" s="70"/>
      <c r="D39" s="70">
        <f t="shared" si="0"/>
        <v>0</v>
      </c>
      <c r="AH39" s="139"/>
    </row>
    <row r="40" spans="1:34" s="141" customFormat="1" ht="15.75">
      <c r="A40" s="134" t="s">
        <v>331</v>
      </c>
      <c r="B40" s="143" t="s">
        <v>311</v>
      </c>
      <c r="C40" s="70"/>
      <c r="D40" s="70">
        <f t="shared" si="0"/>
        <v>0</v>
      </c>
      <c r="AH40" s="139"/>
    </row>
    <row r="41" spans="1:34" s="141" customFormat="1" ht="29.25" customHeight="1">
      <c r="A41" s="134" t="s">
        <v>332</v>
      </c>
      <c r="B41" s="144" t="s">
        <v>312</v>
      </c>
      <c r="C41" s="70"/>
      <c r="D41" s="70">
        <f t="shared" si="0"/>
        <v>0</v>
      </c>
      <c r="AH41" s="139"/>
    </row>
    <row r="42" spans="1:4" s="141" customFormat="1" ht="15.75">
      <c r="A42" s="134">
        <v>4</v>
      </c>
      <c r="B42" s="133" t="s">
        <v>128</v>
      </c>
      <c r="C42" s="70"/>
      <c r="D42" s="70">
        <f t="shared" si="0"/>
        <v>0</v>
      </c>
    </row>
    <row r="43" spans="1:34" s="141" customFormat="1" ht="15.75">
      <c r="A43" s="134" t="s">
        <v>333</v>
      </c>
      <c r="B43" s="143" t="s">
        <v>502</v>
      </c>
      <c r="C43" s="70">
        <f>3031.75*1.03</f>
        <v>3122.7025</v>
      </c>
      <c r="D43" s="70">
        <f t="shared" si="0"/>
        <v>37285.06785</v>
      </c>
      <c r="AH43" s="139"/>
    </row>
    <row r="44" spans="1:34" s="141" customFormat="1" ht="21.75" customHeight="1">
      <c r="A44" s="134" t="s">
        <v>334</v>
      </c>
      <c r="B44" s="145" t="s">
        <v>1056</v>
      </c>
      <c r="C44" s="70">
        <f>671.64*1.03</f>
        <v>691.7892</v>
      </c>
      <c r="D44" s="70">
        <f t="shared" si="0"/>
        <v>8259.963048</v>
      </c>
      <c r="AH44" s="139"/>
    </row>
    <row r="45" spans="1:34" s="141" customFormat="1" ht="19.5" customHeight="1">
      <c r="A45" s="134">
        <v>5</v>
      </c>
      <c r="B45" s="135" t="s">
        <v>762</v>
      </c>
      <c r="C45" s="70">
        <f>16567*1.03</f>
        <v>17064.010000000002</v>
      </c>
      <c r="D45" s="70">
        <f t="shared" si="0"/>
        <v>203744.27940000003</v>
      </c>
      <c r="AH45" s="139"/>
    </row>
    <row r="46" spans="1:4" s="141" customFormat="1" ht="15.75">
      <c r="A46" s="134">
        <v>6</v>
      </c>
      <c r="B46" s="133" t="s">
        <v>314</v>
      </c>
      <c r="C46" s="70">
        <f>SUM(C35:C45)</f>
        <v>38173.231700000004</v>
      </c>
      <c r="D46" s="70">
        <f t="shared" si="0"/>
        <v>455788.38649800007</v>
      </c>
    </row>
    <row r="47" spans="1:4" s="141" customFormat="1" ht="15.75">
      <c r="A47" s="134">
        <v>7</v>
      </c>
      <c r="B47" s="133" t="s">
        <v>315</v>
      </c>
      <c r="C47" s="70"/>
      <c r="D47" s="70">
        <f t="shared" si="0"/>
        <v>0</v>
      </c>
    </row>
    <row r="48" spans="1:4" s="141" customFormat="1" ht="15.75">
      <c r="A48" s="134">
        <v>8</v>
      </c>
      <c r="B48" s="133" t="s">
        <v>316</v>
      </c>
      <c r="C48" s="146"/>
      <c r="D48" s="70">
        <f t="shared" si="0"/>
        <v>0</v>
      </c>
    </row>
    <row r="49" spans="1:4" s="141" customFormat="1" ht="15.75">
      <c r="A49" s="134">
        <v>9</v>
      </c>
      <c r="B49" s="133" t="s">
        <v>317</v>
      </c>
      <c r="C49" s="146"/>
      <c r="D49" s="70">
        <f t="shared" si="0"/>
        <v>0</v>
      </c>
    </row>
    <row r="50" spans="1:4" s="141" customFormat="1" ht="15.75">
      <c r="A50" s="133"/>
      <c r="B50" s="132" t="s">
        <v>318</v>
      </c>
      <c r="C50" s="79">
        <f>SUM(C35:C49)</f>
        <v>76346.46340000001</v>
      </c>
      <c r="D50" s="79">
        <f>SUM(D35:D49)</f>
        <v>911576.772996</v>
      </c>
    </row>
    <row r="51" spans="1:4" s="139" customFormat="1" ht="15" customHeight="1">
      <c r="A51" s="560" t="s">
        <v>319</v>
      </c>
      <c r="B51" s="560"/>
      <c r="C51" s="560"/>
      <c r="D51" s="560"/>
    </row>
    <row r="52" spans="1:4" s="141" customFormat="1" ht="15.75">
      <c r="A52" s="134">
        <v>1</v>
      </c>
      <c r="B52" s="133" t="s">
        <v>310</v>
      </c>
      <c r="C52" s="70">
        <f>29354.5*1.03</f>
        <v>30235.135000000002</v>
      </c>
      <c r="D52" s="70">
        <f>C52*12*99.5%</f>
        <v>361007.5119</v>
      </c>
    </row>
    <row r="53" spans="1:34" s="141" customFormat="1" ht="15.75">
      <c r="A53" s="134">
        <v>2</v>
      </c>
      <c r="B53" s="133" t="s">
        <v>126</v>
      </c>
      <c r="C53" s="70"/>
      <c r="D53" s="70">
        <f aca="true" t="shared" si="1" ref="D53:D66">C53*12*99.5%</f>
        <v>0</v>
      </c>
      <c r="AH53" s="139"/>
    </row>
    <row r="54" spans="1:34" s="148" customFormat="1" ht="15.75">
      <c r="A54" s="147" t="s">
        <v>32</v>
      </c>
      <c r="B54" s="142" t="s">
        <v>329</v>
      </c>
      <c r="C54" s="146"/>
      <c r="D54" s="70">
        <f t="shared" si="1"/>
        <v>0</v>
      </c>
      <c r="AH54" s="140"/>
    </row>
    <row r="55" spans="1:4" s="141" customFormat="1" ht="15.75">
      <c r="A55" s="134">
        <v>3</v>
      </c>
      <c r="B55" s="133" t="s">
        <v>127</v>
      </c>
      <c r="C55" s="70"/>
      <c r="D55" s="70">
        <f t="shared" si="1"/>
        <v>0</v>
      </c>
    </row>
    <row r="56" spans="1:34" s="141" customFormat="1" ht="15.75">
      <c r="A56" s="134" t="s">
        <v>330</v>
      </c>
      <c r="B56" s="143" t="s">
        <v>129</v>
      </c>
      <c r="C56" s="70"/>
      <c r="D56" s="70">
        <f t="shared" si="1"/>
        <v>0</v>
      </c>
      <c r="E56" s="149"/>
      <c r="AH56" s="139"/>
    </row>
    <row r="57" spans="1:34" s="141" customFormat="1" ht="15.75">
      <c r="A57" s="134" t="s">
        <v>331</v>
      </c>
      <c r="B57" s="143" t="s">
        <v>311</v>
      </c>
      <c r="C57" s="70">
        <f>853.68*1.03</f>
        <v>879.2904</v>
      </c>
      <c r="D57" s="70">
        <f t="shared" si="1"/>
        <v>10498.727376</v>
      </c>
      <c r="AH57" s="139"/>
    </row>
    <row r="58" spans="1:34" s="141" customFormat="1" ht="26.25" customHeight="1">
      <c r="A58" s="134" t="s">
        <v>332</v>
      </c>
      <c r="B58" s="144" t="s">
        <v>1056</v>
      </c>
      <c r="C58" s="70">
        <f>436*1.03</f>
        <v>449.08</v>
      </c>
      <c r="D58" s="70">
        <f t="shared" si="1"/>
        <v>5362.0152</v>
      </c>
      <c r="AH58" s="139"/>
    </row>
    <row r="59" spans="1:4" s="141" customFormat="1" ht="15.75">
      <c r="A59" s="134">
        <v>4</v>
      </c>
      <c r="B59" s="133" t="s">
        <v>128</v>
      </c>
      <c r="C59" s="70"/>
      <c r="D59" s="70">
        <f t="shared" si="1"/>
        <v>0</v>
      </c>
    </row>
    <row r="60" spans="1:34" s="141" customFormat="1" ht="15.75">
      <c r="A60" s="134" t="s">
        <v>333</v>
      </c>
      <c r="B60" s="143" t="s">
        <v>502</v>
      </c>
      <c r="C60" s="70">
        <f>6642.38*1.03</f>
        <v>6841.651400000001</v>
      </c>
      <c r="D60" s="70">
        <f t="shared" si="1"/>
        <v>81689.317716</v>
      </c>
      <c r="AH60" s="139"/>
    </row>
    <row r="61" spans="1:34" s="141" customFormat="1" ht="30" customHeight="1">
      <c r="A61" s="134" t="s">
        <v>334</v>
      </c>
      <c r="B61" s="145" t="s">
        <v>313</v>
      </c>
      <c r="C61" s="70">
        <f>2000*1.03</f>
        <v>2060</v>
      </c>
      <c r="D61" s="70">
        <f t="shared" si="1"/>
        <v>24596.4</v>
      </c>
      <c r="AH61" s="139"/>
    </row>
    <row r="62" spans="1:34" s="141" customFormat="1" ht="17.25" customHeight="1">
      <c r="A62" s="134">
        <v>5</v>
      </c>
      <c r="B62" s="135" t="s">
        <v>762</v>
      </c>
      <c r="C62" s="70">
        <v>18848.9</v>
      </c>
      <c r="D62" s="70">
        <f t="shared" si="1"/>
        <v>225055.866</v>
      </c>
      <c r="AH62" s="139"/>
    </row>
    <row r="63" spans="1:4" s="141" customFormat="1" ht="15.75">
      <c r="A63" s="134">
        <v>6</v>
      </c>
      <c r="B63" s="133" t="s">
        <v>314</v>
      </c>
      <c r="C63" s="70">
        <f>SUM(C52:C62)</f>
        <v>59314.056800000006</v>
      </c>
      <c r="D63" s="70">
        <f t="shared" si="1"/>
        <v>708209.838192</v>
      </c>
    </row>
    <row r="64" spans="1:4" s="141" customFormat="1" ht="15.75">
      <c r="A64" s="134">
        <v>7</v>
      </c>
      <c r="B64" s="133" t="s">
        <v>315</v>
      </c>
      <c r="C64" s="70">
        <f>3788.57*1.03</f>
        <v>3902.2271</v>
      </c>
      <c r="D64" s="70">
        <f t="shared" si="1"/>
        <v>46592.591574</v>
      </c>
    </row>
    <row r="65" spans="1:4" s="141" customFormat="1" ht="15.75">
      <c r="A65" s="134">
        <v>8</v>
      </c>
      <c r="B65" s="133" t="s">
        <v>316</v>
      </c>
      <c r="C65" s="70"/>
      <c r="D65" s="70">
        <f t="shared" si="1"/>
        <v>0</v>
      </c>
    </row>
    <row r="66" spans="1:4" s="141" customFormat="1" ht="15.75">
      <c r="A66" s="134">
        <v>9</v>
      </c>
      <c r="B66" s="133" t="s">
        <v>317</v>
      </c>
      <c r="C66" s="70"/>
      <c r="D66" s="70">
        <f t="shared" si="1"/>
        <v>0</v>
      </c>
    </row>
    <row r="67" spans="1:4" s="141" customFormat="1" ht="15.75">
      <c r="A67" s="133"/>
      <c r="B67" s="132" t="s">
        <v>318</v>
      </c>
      <c r="C67" s="79">
        <f>SUM(C52:C66)</f>
        <v>122530.34070000002</v>
      </c>
      <c r="D67" s="79">
        <f>SUM(D52:D66)</f>
        <v>1463012.267958</v>
      </c>
    </row>
    <row r="68" spans="1:4" s="141" customFormat="1" ht="18.75" customHeight="1">
      <c r="A68" s="133"/>
      <c r="B68" s="132" t="s">
        <v>320</v>
      </c>
      <c r="C68" s="79">
        <f>C67+C50</f>
        <v>198876.8041</v>
      </c>
      <c r="D68" s="79">
        <f>D67+D50+D23+D28+D33</f>
        <v>4189095.722526</v>
      </c>
    </row>
    <row r="69" s="10" customFormat="1" ht="12.75"/>
    <row r="70" s="10" customFormat="1" ht="12.75"/>
    <row r="71" s="10" customFormat="1" ht="12.75">
      <c r="C71" s="68"/>
    </row>
    <row r="72" s="10" customFormat="1" ht="12.75">
      <c r="C72" s="68"/>
    </row>
    <row r="73" s="10" customFormat="1" ht="12.75">
      <c r="C73" s="68"/>
    </row>
    <row r="74" s="10" customFormat="1" ht="12.75">
      <c r="C74" s="68"/>
    </row>
    <row r="75" s="10" customFormat="1" ht="12.75"/>
    <row r="76" s="10" customFormat="1" ht="12.75">
      <c r="E76" s="61"/>
    </row>
    <row r="77" s="10" customFormat="1" ht="12.75">
      <c r="D77" s="61"/>
    </row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</sheetData>
  <sheetProtection/>
  <mergeCells count="7">
    <mergeCell ref="A51:D51"/>
    <mergeCell ref="A8:D8"/>
    <mergeCell ref="C15:D15"/>
    <mergeCell ref="A19:D19"/>
    <mergeCell ref="A24:D24"/>
    <mergeCell ref="A29:D29"/>
    <mergeCell ref="A34:D34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H117"/>
  <sheetViews>
    <sheetView view="pageBreakPreview" zoomScaleSheetLayoutView="100" workbookViewId="0" topLeftCell="A40">
      <selection activeCell="D2" sqref="D2"/>
    </sheetView>
  </sheetViews>
  <sheetFormatPr defaultColWidth="1.12109375" defaultRowHeight="12.75"/>
  <cols>
    <col min="1" max="1" width="4.375" style="1" customWidth="1"/>
    <col min="2" max="2" width="55.625" style="1" customWidth="1"/>
    <col min="3" max="3" width="17.375" style="1" customWidth="1"/>
    <col min="4" max="4" width="22.875" style="1" customWidth="1"/>
    <col min="5" max="5" width="13.75390625" style="1" customWidth="1"/>
    <col min="6" max="6" width="10.875" style="1" customWidth="1"/>
    <col min="7" max="7" width="11.125" style="1" customWidth="1"/>
    <col min="8" max="8" width="6.875" style="1" customWidth="1"/>
    <col min="9" max="16384" width="1.12109375" style="1" customWidth="1"/>
  </cols>
  <sheetData>
    <row r="1" ht="15.75">
      <c r="D1" s="68" t="s">
        <v>973</v>
      </c>
    </row>
    <row r="2" spans="3:4" s="2" customFormat="1" ht="11.25">
      <c r="C2" s="3"/>
      <c r="D2" s="3" t="s">
        <v>1</v>
      </c>
    </row>
    <row r="3" spans="2:4" s="2" customFormat="1" ht="11.25">
      <c r="B3" s="3"/>
      <c r="C3" s="3"/>
      <c r="D3" s="3" t="s">
        <v>0</v>
      </c>
    </row>
    <row r="4" spans="2:4" s="2" customFormat="1" ht="11.25">
      <c r="B4" s="3"/>
      <c r="C4" s="3"/>
      <c r="D4" s="3" t="s">
        <v>67</v>
      </c>
    </row>
    <row r="5" spans="2:4" s="4" customFormat="1" ht="11.25">
      <c r="B5" s="3"/>
      <c r="C5" s="3"/>
      <c r="D5" s="3" t="s">
        <v>68</v>
      </c>
    </row>
    <row r="6" spans="2:4" s="4" customFormat="1" ht="11.25">
      <c r="B6" s="3"/>
      <c r="C6" s="3"/>
      <c r="D6" s="3" t="s">
        <v>328</v>
      </c>
    </row>
    <row r="7" ht="9" customHeight="1"/>
    <row r="8" spans="1:4" ht="47.25" customHeight="1">
      <c r="A8" s="561" t="s">
        <v>648</v>
      </c>
      <c r="B8" s="561"/>
      <c r="C8" s="561"/>
      <c r="D8" s="561"/>
    </row>
    <row r="9" spans="1:4" ht="13.5" customHeight="1">
      <c r="A9" s="16"/>
      <c r="B9" s="16"/>
      <c r="C9" s="16"/>
      <c r="D9" s="16"/>
    </row>
    <row r="10" spans="1:3" ht="15.75">
      <c r="A10" s="6" t="s">
        <v>2</v>
      </c>
      <c r="C10" s="56" t="s">
        <v>72</v>
      </c>
    </row>
    <row r="11" spans="1:4" ht="15.75">
      <c r="A11" s="6" t="s">
        <v>3</v>
      </c>
      <c r="C11" s="562" t="s">
        <v>75</v>
      </c>
      <c r="D11" s="562"/>
    </row>
    <row r="12" ht="7.5" customHeight="1">
      <c r="A12" s="6"/>
    </row>
    <row r="13" spans="1:4" s="137" customFormat="1" ht="31.5">
      <c r="A13" s="136" t="s">
        <v>125</v>
      </c>
      <c r="B13" s="136" t="s">
        <v>305</v>
      </c>
      <c r="C13" s="136" t="s">
        <v>306</v>
      </c>
      <c r="D13" s="136" t="s">
        <v>307</v>
      </c>
    </row>
    <row r="14" spans="1:4" s="138" customFormat="1" ht="15.75">
      <c r="A14" s="123">
        <v>1</v>
      </c>
      <c r="B14" s="123">
        <v>2</v>
      </c>
      <c r="C14" s="123">
        <v>3</v>
      </c>
      <c r="D14" s="123" t="s">
        <v>308</v>
      </c>
    </row>
    <row r="15" spans="1:4" s="138" customFormat="1" ht="16.5" customHeight="1">
      <c r="A15" s="563" t="s">
        <v>321</v>
      </c>
      <c r="B15" s="564"/>
      <c r="C15" s="564"/>
      <c r="D15" s="565"/>
    </row>
    <row r="16" spans="1:5" s="141" customFormat="1" ht="15.75">
      <c r="A16" s="134">
        <v>1</v>
      </c>
      <c r="B16" s="133" t="s">
        <v>310</v>
      </c>
      <c r="C16" s="70">
        <f>(10131+91336.67)*99.5%</f>
        <v>100960.33165</v>
      </c>
      <c r="D16" s="70">
        <f>C16*12</f>
        <v>1211523.9797999999</v>
      </c>
      <c r="E16" s="187"/>
    </row>
    <row r="17" spans="1:34" s="141" customFormat="1" ht="15.75">
      <c r="A17" s="134">
        <v>2</v>
      </c>
      <c r="B17" s="133" t="s">
        <v>126</v>
      </c>
      <c r="C17" s="70"/>
      <c r="D17" s="70"/>
      <c r="AH17" s="139"/>
    </row>
    <row r="18" spans="1:34" s="141" customFormat="1" ht="15.75">
      <c r="A18" s="134" t="s">
        <v>32</v>
      </c>
      <c r="B18" s="142" t="s">
        <v>329</v>
      </c>
      <c r="C18" s="70"/>
      <c r="D18" s="70">
        <f aca="true" t="shared" si="0" ref="D18:D37">C18*12</f>
        <v>0</v>
      </c>
      <c r="G18" s="149"/>
      <c r="H18" s="149"/>
      <c r="AH18" s="139"/>
    </row>
    <row r="19" spans="1:34" s="141" customFormat="1" ht="15.75">
      <c r="A19" s="134" t="s">
        <v>33</v>
      </c>
      <c r="B19" s="143" t="s">
        <v>322</v>
      </c>
      <c r="C19" s="70">
        <f>8780.78*99.5%</f>
        <v>8736.876100000001</v>
      </c>
      <c r="D19" s="70">
        <f t="shared" si="0"/>
        <v>104842.51320000002</v>
      </c>
      <c r="AH19" s="139"/>
    </row>
    <row r="20" spans="1:34" s="141" customFormat="1" ht="15.75">
      <c r="A20" s="134" t="s">
        <v>335</v>
      </c>
      <c r="B20" s="143" t="s">
        <v>323</v>
      </c>
      <c r="C20" s="70">
        <f>1411.57*99.5%</f>
        <v>1404.51215</v>
      </c>
      <c r="D20" s="70">
        <f>C20*12</f>
        <v>16854.1458</v>
      </c>
      <c r="E20" s="187"/>
      <c r="AH20" s="139"/>
    </row>
    <row r="21" spans="1:34" s="141" customFormat="1" ht="15.75">
      <c r="A21" s="134" t="s">
        <v>336</v>
      </c>
      <c r="B21" s="143" t="s">
        <v>342</v>
      </c>
      <c r="C21" s="70"/>
      <c r="D21" s="70">
        <f>C21*12</f>
        <v>0</v>
      </c>
      <c r="AH21" s="139"/>
    </row>
    <row r="22" spans="1:34" s="141" customFormat="1" ht="15.75">
      <c r="A22" s="134" t="s">
        <v>341</v>
      </c>
      <c r="B22" s="143" t="s">
        <v>324</v>
      </c>
      <c r="C22" s="70">
        <f>748.86*99.5%</f>
        <v>745.1157000000001</v>
      </c>
      <c r="D22" s="70">
        <f t="shared" si="0"/>
        <v>8941.3884</v>
      </c>
      <c r="E22" s="188"/>
      <c r="AH22" s="139"/>
    </row>
    <row r="23" spans="1:4" s="141" customFormat="1" ht="15.75">
      <c r="A23" s="134">
        <v>3</v>
      </c>
      <c r="B23" s="133" t="s">
        <v>127</v>
      </c>
      <c r="C23" s="70"/>
      <c r="D23" s="70"/>
    </row>
    <row r="24" spans="1:34" s="141" customFormat="1" ht="15.75">
      <c r="A24" s="134" t="s">
        <v>330</v>
      </c>
      <c r="B24" s="143" t="s">
        <v>129</v>
      </c>
      <c r="C24" s="70"/>
      <c r="D24" s="70">
        <f t="shared" si="0"/>
        <v>0</v>
      </c>
      <c r="AH24" s="139"/>
    </row>
    <row r="25" spans="1:34" s="141" customFormat="1" ht="15.75">
      <c r="A25" s="134" t="s">
        <v>331</v>
      </c>
      <c r="B25" s="143" t="s">
        <v>311</v>
      </c>
      <c r="C25" s="70"/>
      <c r="D25" s="70">
        <f t="shared" si="0"/>
        <v>0</v>
      </c>
      <c r="AH25" s="139"/>
    </row>
    <row r="26" spans="1:34" s="141" customFormat="1" ht="15.75">
      <c r="A26" s="134" t="s">
        <v>332</v>
      </c>
      <c r="B26" s="143" t="s">
        <v>337</v>
      </c>
      <c r="C26" s="70">
        <f>2972.59*99.5%</f>
        <v>2957.72705</v>
      </c>
      <c r="D26" s="70">
        <f t="shared" si="0"/>
        <v>35492.7246</v>
      </c>
      <c r="E26" s="187"/>
      <c r="AH26" s="139"/>
    </row>
    <row r="27" spans="1:34" s="141" customFormat="1" ht="15.75">
      <c r="A27" s="134" t="s">
        <v>339</v>
      </c>
      <c r="B27" s="143" t="s">
        <v>338</v>
      </c>
      <c r="C27" s="70">
        <f>7473*99.5%</f>
        <v>7435.635</v>
      </c>
      <c r="D27" s="70">
        <f t="shared" si="0"/>
        <v>89227.62</v>
      </c>
      <c r="AH27" s="139"/>
    </row>
    <row r="28" spans="1:34" s="141" customFormat="1" ht="15.75" customHeight="1">
      <c r="A28" s="134" t="s">
        <v>340</v>
      </c>
      <c r="B28" s="144" t="s">
        <v>312</v>
      </c>
      <c r="C28" s="70">
        <f>2118.26*99.5%</f>
        <v>2107.6687</v>
      </c>
      <c r="D28" s="70">
        <f t="shared" si="0"/>
        <v>25292.024400000002</v>
      </c>
      <c r="AH28" s="139"/>
    </row>
    <row r="29" spans="1:4" s="141" customFormat="1" ht="15.75">
      <c r="A29" s="134">
        <v>4</v>
      </c>
      <c r="B29" s="133" t="s">
        <v>128</v>
      </c>
      <c r="C29" s="70"/>
      <c r="D29" s="70"/>
    </row>
    <row r="30" spans="1:34" s="141" customFormat="1" ht="15.75">
      <c r="A30" s="134" t="s">
        <v>333</v>
      </c>
      <c r="B30" s="143" t="s">
        <v>502</v>
      </c>
      <c r="C30" s="70">
        <f>(641.88+21360.32)*99.5%</f>
        <v>21892.189000000002</v>
      </c>
      <c r="D30" s="70">
        <f t="shared" si="0"/>
        <v>262706.26800000004</v>
      </c>
      <c r="E30" s="187"/>
      <c r="AH30" s="139"/>
    </row>
    <row r="31" spans="1:34" s="141" customFormat="1" ht="31.5">
      <c r="A31" s="134" t="s">
        <v>334</v>
      </c>
      <c r="B31" s="145" t="s">
        <v>313</v>
      </c>
      <c r="C31" s="70">
        <f>12138.06*99.5%</f>
        <v>12077.3697</v>
      </c>
      <c r="D31" s="70">
        <f t="shared" si="0"/>
        <v>144928.4364</v>
      </c>
      <c r="AH31" s="139"/>
    </row>
    <row r="32" spans="1:34" s="141" customFormat="1" ht="15.75">
      <c r="A32" s="134">
        <v>5</v>
      </c>
      <c r="B32" s="135" t="s">
        <v>762</v>
      </c>
      <c r="C32" s="70">
        <f>1469.54*99.5%</f>
        <v>1462.1923</v>
      </c>
      <c r="D32" s="70"/>
      <c r="AH32" s="139"/>
    </row>
    <row r="33" spans="1:4" s="141" customFormat="1" ht="15.75">
      <c r="A33" s="134">
        <v>6</v>
      </c>
      <c r="B33" s="133" t="s">
        <v>314</v>
      </c>
      <c r="C33" s="70">
        <f>SUM(C16:C32)</f>
        <v>159779.61735</v>
      </c>
      <c r="D33" s="70">
        <f t="shared" si="0"/>
        <v>1917355.4082</v>
      </c>
    </row>
    <row r="34" spans="1:5" s="141" customFormat="1" ht="15.75">
      <c r="A34" s="134">
        <v>7</v>
      </c>
      <c r="B34" s="133" t="s">
        <v>315</v>
      </c>
      <c r="C34" s="70">
        <f>(356.6+5085.8)*99.5%</f>
        <v>5415.188</v>
      </c>
      <c r="D34" s="70">
        <f t="shared" si="0"/>
        <v>64982.256</v>
      </c>
      <c r="E34" s="187"/>
    </row>
    <row r="35" spans="1:4" s="141" customFormat="1" ht="15.75">
      <c r="A35" s="134">
        <v>8</v>
      </c>
      <c r="B35" s="133" t="s">
        <v>316</v>
      </c>
      <c r="C35" s="70"/>
      <c r="D35" s="70">
        <f t="shared" si="0"/>
        <v>0</v>
      </c>
    </row>
    <row r="36" spans="1:5" s="141" customFormat="1" ht="15.75">
      <c r="A36" s="134">
        <v>9</v>
      </c>
      <c r="B36" s="133" t="s">
        <v>317</v>
      </c>
      <c r="C36" s="70"/>
      <c r="D36" s="70">
        <f t="shared" si="0"/>
        <v>0</v>
      </c>
      <c r="E36" s="141" t="s">
        <v>763</v>
      </c>
    </row>
    <row r="37" spans="1:5" s="141" customFormat="1" ht="31.5">
      <c r="A37" s="134">
        <v>10</v>
      </c>
      <c r="B37" s="135" t="s">
        <v>325</v>
      </c>
      <c r="C37" s="70">
        <f>10720*99.5%</f>
        <v>10666.4</v>
      </c>
      <c r="D37" s="70">
        <f t="shared" si="0"/>
        <v>127996.79999999999</v>
      </c>
      <c r="E37" s="189">
        <f>(220+1.5)/18</f>
        <v>12.305555555555555</v>
      </c>
    </row>
    <row r="38" spans="1:5" s="141" customFormat="1" ht="15.75">
      <c r="A38" s="133"/>
      <c r="B38" s="132" t="s">
        <v>318</v>
      </c>
      <c r="C38" s="79">
        <f>SUM(C16:C37)</f>
        <v>335640.8227</v>
      </c>
      <c r="D38" s="79">
        <f>SUM(D16:D37)</f>
        <v>4010143.5648</v>
      </c>
      <c r="E38" s="141">
        <v>337327.46</v>
      </c>
    </row>
    <row r="39" spans="1:4" s="139" customFormat="1" ht="18" customHeight="1">
      <c r="A39" s="563" t="s">
        <v>326</v>
      </c>
      <c r="B39" s="564"/>
      <c r="C39" s="564"/>
      <c r="D39" s="565"/>
    </row>
    <row r="40" spans="1:5" s="141" customFormat="1" ht="15.75">
      <c r="A40" s="134">
        <v>1</v>
      </c>
      <c r="B40" s="133" t="s">
        <v>310</v>
      </c>
      <c r="C40" s="146">
        <f>(17244.5+124134.83)*99.5%</f>
        <v>140672.43335</v>
      </c>
      <c r="D40" s="70">
        <f>C40*12</f>
        <v>1688069.2002</v>
      </c>
      <c r="E40" s="187"/>
    </row>
    <row r="41" spans="1:34" s="141" customFormat="1" ht="15.75">
      <c r="A41" s="134">
        <v>2</v>
      </c>
      <c r="B41" s="133" t="s">
        <v>126</v>
      </c>
      <c r="C41" s="146"/>
      <c r="D41" s="70"/>
      <c r="AH41" s="139"/>
    </row>
    <row r="42" spans="1:34" s="141" customFormat="1" ht="15.75">
      <c r="A42" s="134" t="s">
        <v>32</v>
      </c>
      <c r="B42" s="142" t="s">
        <v>329</v>
      </c>
      <c r="C42" s="146"/>
      <c r="D42" s="70">
        <f aca="true" t="shared" si="1" ref="D42:D60">C42*12</f>
        <v>0</v>
      </c>
      <c r="E42" s="187"/>
      <c r="AH42" s="139"/>
    </row>
    <row r="43" spans="1:34" s="141" customFormat="1" ht="15.75">
      <c r="A43" s="134" t="s">
        <v>33</v>
      </c>
      <c r="B43" s="143" t="s">
        <v>322</v>
      </c>
      <c r="C43" s="146">
        <f>3113.75*99.5%</f>
        <v>3098.18125</v>
      </c>
      <c r="D43" s="70">
        <f t="shared" si="1"/>
        <v>37178.175</v>
      </c>
      <c r="AH43" s="139"/>
    </row>
    <row r="44" spans="1:34" s="141" customFormat="1" ht="15.75">
      <c r="A44" s="134" t="s">
        <v>335</v>
      </c>
      <c r="B44" s="143" t="s">
        <v>323</v>
      </c>
      <c r="C44" s="146">
        <f>1120.95*99.5%</f>
        <v>1115.34525</v>
      </c>
      <c r="D44" s="70">
        <f t="shared" si="1"/>
        <v>13384.143</v>
      </c>
      <c r="E44" s="187"/>
      <c r="AH44" s="139"/>
    </row>
    <row r="45" spans="1:34" s="141" customFormat="1" ht="15.75">
      <c r="A45" s="134" t="s">
        <v>336</v>
      </c>
      <c r="B45" s="143" t="s">
        <v>324</v>
      </c>
      <c r="C45" s="146">
        <f>998.48*99.5%</f>
        <v>993.4876</v>
      </c>
      <c r="D45" s="70">
        <f t="shared" si="1"/>
        <v>11921.851200000001</v>
      </c>
      <c r="E45" s="188"/>
      <c r="AH45" s="139"/>
    </row>
    <row r="46" spans="1:4" s="141" customFormat="1" ht="15.75">
      <c r="A46" s="134">
        <v>3</v>
      </c>
      <c r="B46" s="133" t="s">
        <v>127</v>
      </c>
      <c r="C46" s="146"/>
      <c r="D46" s="70"/>
    </row>
    <row r="47" spans="1:34" s="141" customFormat="1" ht="15.75">
      <c r="A47" s="134" t="s">
        <v>330</v>
      </c>
      <c r="B47" s="143" t="s">
        <v>129</v>
      </c>
      <c r="C47" s="146"/>
      <c r="D47" s="70">
        <f t="shared" si="1"/>
        <v>0</v>
      </c>
      <c r="AH47" s="139"/>
    </row>
    <row r="48" spans="1:34" s="141" customFormat="1" ht="15.75">
      <c r="A48" s="134" t="s">
        <v>331</v>
      </c>
      <c r="B48" s="143" t="s">
        <v>311</v>
      </c>
      <c r="C48" s="146"/>
      <c r="D48" s="70">
        <f t="shared" si="1"/>
        <v>0</v>
      </c>
      <c r="AH48" s="139"/>
    </row>
    <row r="49" spans="1:34" s="141" customFormat="1" ht="15.75">
      <c r="A49" s="134" t="s">
        <v>332</v>
      </c>
      <c r="B49" s="143" t="s">
        <v>337</v>
      </c>
      <c r="C49" s="146">
        <f>3225.85*99.5%</f>
        <v>3209.72075</v>
      </c>
      <c r="D49" s="70">
        <f t="shared" si="1"/>
        <v>38516.649</v>
      </c>
      <c r="E49" s="187"/>
      <c r="AH49" s="139"/>
    </row>
    <row r="50" spans="1:34" s="141" customFormat="1" ht="15.75">
      <c r="A50" s="134" t="s">
        <v>339</v>
      </c>
      <c r="B50" s="143" t="s">
        <v>338</v>
      </c>
      <c r="C50" s="146">
        <f>9714.9*99.5%</f>
        <v>9666.325499999999</v>
      </c>
      <c r="D50" s="70">
        <f t="shared" si="1"/>
        <v>115995.90599999999</v>
      </c>
      <c r="E50" s="187"/>
      <c r="AH50" s="139"/>
    </row>
    <row r="51" spans="1:34" s="141" customFormat="1" ht="15" customHeight="1">
      <c r="A51" s="134" t="s">
        <v>340</v>
      </c>
      <c r="B51" s="144" t="s">
        <v>312</v>
      </c>
      <c r="C51" s="146">
        <f>(3096.05+19606.24)*99.5%</f>
        <v>22588.77855</v>
      </c>
      <c r="D51" s="70">
        <f t="shared" si="1"/>
        <v>271065.3426</v>
      </c>
      <c r="E51" s="187"/>
      <c r="AH51" s="139"/>
    </row>
    <row r="52" spans="1:4" s="141" customFormat="1" ht="15.75">
      <c r="A52" s="134">
        <v>4</v>
      </c>
      <c r="B52" s="133" t="s">
        <v>128</v>
      </c>
      <c r="C52" s="146"/>
      <c r="D52" s="70"/>
    </row>
    <row r="53" spans="1:34" s="141" customFormat="1" ht="15.75">
      <c r="A53" s="134" t="s">
        <v>333</v>
      </c>
      <c r="B53" s="143" t="s">
        <v>502</v>
      </c>
      <c r="C53" s="146">
        <f>(2066.26+31448.87)*99.5%</f>
        <v>33347.55435</v>
      </c>
      <c r="D53" s="70">
        <f t="shared" si="1"/>
        <v>400170.6522</v>
      </c>
      <c r="E53" s="187"/>
      <c r="AH53" s="139"/>
    </row>
    <row r="54" spans="1:34" s="141" customFormat="1" ht="31.5">
      <c r="A54" s="134" t="s">
        <v>334</v>
      </c>
      <c r="B54" s="145" t="s">
        <v>313</v>
      </c>
      <c r="C54" s="146">
        <f>16959.35*99.5%</f>
        <v>16874.553249999997</v>
      </c>
      <c r="D54" s="70">
        <f t="shared" si="1"/>
        <v>202494.63899999997</v>
      </c>
      <c r="AH54" s="139"/>
    </row>
    <row r="55" spans="1:34" s="141" customFormat="1" ht="15.75">
      <c r="A55" s="134">
        <v>5</v>
      </c>
      <c r="B55" s="135" t="s">
        <v>762</v>
      </c>
      <c r="C55" s="146">
        <f>1632.18*99.5%</f>
        <v>1624.0191</v>
      </c>
      <c r="D55" s="70">
        <f t="shared" si="1"/>
        <v>19488.2292</v>
      </c>
      <c r="AH55" s="139"/>
    </row>
    <row r="56" spans="1:4" s="141" customFormat="1" ht="15.75">
      <c r="A56" s="134">
        <v>6</v>
      </c>
      <c r="B56" s="133" t="s">
        <v>314</v>
      </c>
      <c r="C56" s="146">
        <f>SUM(C40:C55)</f>
        <v>233190.39895</v>
      </c>
      <c r="D56" s="70">
        <f t="shared" si="1"/>
        <v>2798284.7874</v>
      </c>
    </row>
    <row r="57" spans="1:5" s="141" customFormat="1" ht="15.75">
      <c r="A57" s="134">
        <v>7</v>
      </c>
      <c r="B57" s="133" t="s">
        <v>315</v>
      </c>
      <c r="C57" s="146">
        <f>(897.11+8078.47)*99.5%</f>
        <v>8930.7021</v>
      </c>
      <c r="D57" s="70">
        <f t="shared" si="1"/>
        <v>107168.4252</v>
      </c>
      <c r="E57" s="187"/>
    </row>
    <row r="58" spans="1:4" s="141" customFormat="1" ht="15.75">
      <c r="A58" s="134">
        <v>8</v>
      </c>
      <c r="B58" s="133" t="s">
        <v>316</v>
      </c>
      <c r="C58" s="146">
        <f>D58/12</f>
        <v>9696.56355</v>
      </c>
      <c r="D58" s="70">
        <f>116943.48*99.5%</f>
        <v>116358.7626</v>
      </c>
    </row>
    <row r="59" spans="1:5" s="141" customFormat="1" ht="15.75">
      <c r="A59" s="134">
        <v>9</v>
      </c>
      <c r="B59" s="133" t="s">
        <v>317</v>
      </c>
      <c r="C59" s="146"/>
      <c r="D59" s="70">
        <f t="shared" si="1"/>
        <v>0</v>
      </c>
      <c r="E59" s="141" t="s">
        <v>763</v>
      </c>
    </row>
    <row r="60" spans="1:5" s="141" customFormat="1" ht="31.5">
      <c r="A60" s="134">
        <v>10</v>
      </c>
      <c r="B60" s="135" t="s">
        <v>325</v>
      </c>
      <c r="C60" s="146">
        <f>11820*99.5%</f>
        <v>11760.9</v>
      </c>
      <c r="D60" s="70">
        <f t="shared" si="1"/>
        <v>141130.8</v>
      </c>
      <c r="E60" s="189">
        <f>(307+2.5)/18</f>
        <v>17.194444444444443</v>
      </c>
    </row>
    <row r="61" spans="1:5" s="141" customFormat="1" ht="15.75">
      <c r="A61" s="133"/>
      <c r="B61" s="132" t="s">
        <v>318</v>
      </c>
      <c r="C61" s="79">
        <f>SUM(C40:C60)</f>
        <v>496768.96355000004</v>
      </c>
      <c r="D61" s="79">
        <f>SUM(D40:D60)</f>
        <v>5961227.5626</v>
      </c>
      <c r="E61" s="139">
        <v>499265.29</v>
      </c>
    </row>
    <row r="62" spans="1:4" s="139" customFormat="1" ht="15.75" customHeight="1">
      <c r="A62" s="563" t="s">
        <v>327</v>
      </c>
      <c r="B62" s="564"/>
      <c r="C62" s="564"/>
      <c r="D62" s="565"/>
    </row>
    <row r="63" spans="1:5" s="141" customFormat="1" ht="15.75">
      <c r="A63" s="134">
        <v>1</v>
      </c>
      <c r="B63" s="133" t="s">
        <v>310</v>
      </c>
      <c r="C63" s="70">
        <f>(13867.5+30307.18)*99.5%</f>
        <v>43953.8066</v>
      </c>
      <c r="D63" s="70">
        <f>C63*12</f>
        <v>527445.6792</v>
      </c>
      <c r="E63" s="187"/>
    </row>
    <row r="64" spans="1:34" s="141" customFormat="1" ht="15.75">
      <c r="A64" s="134">
        <v>2</v>
      </c>
      <c r="B64" s="133" t="s">
        <v>126</v>
      </c>
      <c r="C64" s="70"/>
      <c r="D64" s="70"/>
      <c r="AH64" s="139"/>
    </row>
    <row r="65" spans="1:34" s="141" customFormat="1" ht="15.75">
      <c r="A65" s="134" t="s">
        <v>32</v>
      </c>
      <c r="B65" s="142" t="s">
        <v>329</v>
      </c>
      <c r="C65" s="70"/>
      <c r="D65" s="70">
        <f aca="true" t="shared" si="2" ref="D65:D84">C65*12</f>
        <v>0</v>
      </c>
      <c r="E65" s="187"/>
      <c r="AH65" s="139"/>
    </row>
    <row r="66" spans="1:34" s="141" customFormat="1" ht="15.75">
      <c r="A66" s="134" t="s">
        <v>33</v>
      </c>
      <c r="B66" s="143" t="s">
        <v>322</v>
      </c>
      <c r="C66" s="70">
        <f>747.3*99.5%</f>
        <v>743.5635</v>
      </c>
      <c r="D66" s="70">
        <f t="shared" si="2"/>
        <v>8922.761999999999</v>
      </c>
      <c r="E66" s="187"/>
      <c r="AH66" s="139"/>
    </row>
    <row r="67" spans="1:34" s="141" customFormat="1" ht="15.75">
      <c r="A67" s="134" t="s">
        <v>335</v>
      </c>
      <c r="B67" s="143" t="s">
        <v>323</v>
      </c>
      <c r="C67" s="70">
        <f>786.06*99.5%</f>
        <v>782.1297</v>
      </c>
      <c r="D67" s="70">
        <f t="shared" si="2"/>
        <v>9385.5564</v>
      </c>
      <c r="E67" s="187"/>
      <c r="AH67" s="139"/>
    </row>
    <row r="68" spans="1:34" s="141" customFormat="1" ht="15.75">
      <c r="A68" s="134" t="s">
        <v>336</v>
      </c>
      <c r="B68" s="143" t="s">
        <v>342</v>
      </c>
      <c r="C68" s="70"/>
      <c r="D68" s="70">
        <f>C68*12</f>
        <v>0</v>
      </c>
      <c r="AH68" s="139"/>
    </row>
    <row r="69" spans="1:34" s="141" customFormat="1" ht="15.75">
      <c r="A69" s="134" t="s">
        <v>341</v>
      </c>
      <c r="B69" s="143" t="s">
        <v>324</v>
      </c>
      <c r="C69" s="70">
        <f>748.86*99.5%</f>
        <v>745.1157000000001</v>
      </c>
      <c r="D69" s="70">
        <f t="shared" si="2"/>
        <v>8941.3884</v>
      </c>
      <c r="AH69" s="139"/>
    </row>
    <row r="70" spans="1:4" s="141" customFormat="1" ht="15.75">
      <c r="A70" s="134">
        <v>3</v>
      </c>
      <c r="B70" s="133" t="s">
        <v>127</v>
      </c>
      <c r="C70" s="70"/>
      <c r="D70" s="70"/>
    </row>
    <row r="71" spans="1:34" s="141" customFormat="1" ht="15.75">
      <c r="A71" s="134" t="s">
        <v>330</v>
      </c>
      <c r="B71" s="143" t="s">
        <v>129</v>
      </c>
      <c r="C71" s="70"/>
      <c r="D71" s="70">
        <f t="shared" si="2"/>
        <v>0</v>
      </c>
      <c r="AH71" s="139"/>
    </row>
    <row r="72" spans="1:34" s="141" customFormat="1" ht="15.75">
      <c r="A72" s="134" t="s">
        <v>331</v>
      </c>
      <c r="B72" s="143" t="s">
        <v>311</v>
      </c>
      <c r="C72" s="70"/>
      <c r="D72" s="70">
        <f t="shared" si="2"/>
        <v>0</v>
      </c>
      <c r="AH72" s="139"/>
    </row>
    <row r="73" spans="1:34" s="141" customFormat="1" ht="15.75">
      <c r="A73" s="134" t="s">
        <v>332</v>
      </c>
      <c r="B73" s="143" t="s">
        <v>337</v>
      </c>
      <c r="C73" s="70">
        <f>813.71*99.5%</f>
        <v>809.6414500000001</v>
      </c>
      <c r="D73" s="70">
        <f t="shared" si="2"/>
        <v>9715.697400000001</v>
      </c>
      <c r="AH73" s="139"/>
    </row>
    <row r="74" spans="1:34" s="141" customFormat="1" ht="15.75">
      <c r="A74" s="134" t="s">
        <v>339</v>
      </c>
      <c r="B74" s="143" t="s">
        <v>338</v>
      </c>
      <c r="C74" s="70">
        <f>747.3*99.5%</f>
        <v>743.5635</v>
      </c>
      <c r="D74" s="70">
        <f t="shared" si="2"/>
        <v>8922.761999999999</v>
      </c>
      <c r="E74" s="187"/>
      <c r="AH74" s="139"/>
    </row>
    <row r="75" spans="1:34" s="141" customFormat="1" ht="18" customHeight="1">
      <c r="A75" s="134" t="s">
        <v>340</v>
      </c>
      <c r="B75" s="144" t="s">
        <v>312</v>
      </c>
      <c r="C75" s="70">
        <f>(2264.26+5602.68)*99.5%</f>
        <v>7827.6053</v>
      </c>
      <c r="D75" s="70">
        <f t="shared" si="2"/>
        <v>93931.2636</v>
      </c>
      <c r="E75" s="187"/>
      <c r="AH75" s="139"/>
    </row>
    <row r="76" spans="1:4" s="141" customFormat="1" ht="15.75">
      <c r="A76" s="134">
        <v>4</v>
      </c>
      <c r="B76" s="133" t="s">
        <v>128</v>
      </c>
      <c r="C76" s="70"/>
      <c r="D76" s="70"/>
    </row>
    <row r="77" spans="1:34" s="141" customFormat="1" ht="15.75">
      <c r="A77" s="134" t="s">
        <v>333</v>
      </c>
      <c r="B77" s="143" t="s">
        <v>502</v>
      </c>
      <c r="C77" s="70">
        <f>(2083.86+4213.95)*99.5%</f>
        <v>6266.320949999999</v>
      </c>
      <c r="D77" s="70">
        <f t="shared" si="2"/>
        <v>75195.85139999999</v>
      </c>
      <c r="E77" s="187"/>
      <c r="AH77" s="139"/>
    </row>
    <row r="78" spans="1:34" s="141" customFormat="1" ht="31.5">
      <c r="A78" s="134" t="s">
        <v>334</v>
      </c>
      <c r="B78" s="145" t="s">
        <v>313</v>
      </c>
      <c r="C78" s="70">
        <f>4164.38*99.5%</f>
        <v>4143.5581</v>
      </c>
      <c r="D78" s="70">
        <f t="shared" si="2"/>
        <v>49722.6972</v>
      </c>
      <c r="E78" s="187"/>
      <c r="AH78" s="139"/>
    </row>
    <row r="79" spans="1:34" s="141" customFormat="1" ht="15.75">
      <c r="A79" s="134">
        <v>5</v>
      </c>
      <c r="B79" s="135" t="s">
        <v>762</v>
      </c>
      <c r="C79" s="70">
        <f>1151.97*99.5%</f>
        <v>1146.21015</v>
      </c>
      <c r="D79" s="70">
        <f t="shared" si="2"/>
        <v>13754.521800000002</v>
      </c>
      <c r="E79" s="141">
        <v>33262</v>
      </c>
      <c r="F79" s="189">
        <f>E84+E60+E37</f>
        <v>138670.69</v>
      </c>
      <c r="AH79" s="139"/>
    </row>
    <row r="80" spans="1:6" s="141" customFormat="1" ht="15.75">
      <c r="A80" s="134">
        <v>6</v>
      </c>
      <c r="B80" s="133" t="s">
        <v>314</v>
      </c>
      <c r="C80" s="70">
        <f>SUM(C63:C79)</f>
        <v>67161.51495</v>
      </c>
      <c r="D80" s="70">
        <f t="shared" si="2"/>
        <v>805938.1794</v>
      </c>
      <c r="E80" s="149">
        <f>E79*F80/F79</f>
        <v>2.9517569430136965</v>
      </c>
      <c r="F80" s="141">
        <v>12.306</v>
      </c>
    </row>
    <row r="81" spans="1:5" s="141" customFormat="1" ht="15.75">
      <c r="A81" s="134">
        <v>7</v>
      </c>
      <c r="B81" s="133" t="s">
        <v>315</v>
      </c>
      <c r="C81" s="70">
        <f>(998.78+1124.39)*99.5%</f>
        <v>2112.55415</v>
      </c>
      <c r="D81" s="70">
        <f t="shared" si="2"/>
        <v>25350.6498</v>
      </c>
      <c r="E81" s="187"/>
    </row>
    <row r="82" spans="1:4" s="141" customFormat="1" ht="15.75">
      <c r="A82" s="134">
        <v>8</v>
      </c>
      <c r="B82" s="133" t="s">
        <v>316</v>
      </c>
      <c r="C82" s="70"/>
      <c r="D82" s="70">
        <f t="shared" si="2"/>
        <v>0</v>
      </c>
    </row>
    <row r="83" spans="1:5" s="141" customFormat="1" ht="15.75">
      <c r="A83" s="134">
        <v>9</v>
      </c>
      <c r="B83" s="133" t="s">
        <v>317</v>
      </c>
      <c r="C83" s="70"/>
      <c r="D83" s="70">
        <f t="shared" si="2"/>
        <v>0</v>
      </c>
      <c r="E83" s="141" t="s">
        <v>763</v>
      </c>
    </row>
    <row r="84" spans="1:5" s="141" customFormat="1" ht="31.5">
      <c r="A84" s="134">
        <v>10</v>
      </c>
      <c r="B84" s="135" t="s">
        <v>325</v>
      </c>
      <c r="C84" s="70">
        <f>1520*99.5%</f>
        <v>1512.4</v>
      </c>
      <c r="D84" s="70">
        <f t="shared" si="2"/>
        <v>18148.800000000003</v>
      </c>
      <c r="E84" s="189">
        <v>138641.19</v>
      </c>
    </row>
    <row r="85" spans="1:5" s="141" customFormat="1" ht="15.75">
      <c r="A85" s="133"/>
      <c r="B85" s="132" t="s">
        <v>318</v>
      </c>
      <c r="C85" s="79">
        <f>SUM(C63:C84)</f>
        <v>137947.98405</v>
      </c>
      <c r="D85" s="79">
        <f>SUM(D63:D84)</f>
        <v>1655375.8086</v>
      </c>
      <c r="E85" s="141">
        <v>138641.19</v>
      </c>
    </row>
    <row r="86" spans="1:4" s="139" customFormat="1" ht="15" customHeight="1">
      <c r="A86" s="563" t="s">
        <v>319</v>
      </c>
      <c r="B86" s="564"/>
      <c r="C86" s="564"/>
      <c r="D86" s="565"/>
    </row>
    <row r="87" spans="1:4" s="141" customFormat="1" ht="15.75">
      <c r="A87" s="134">
        <v>1</v>
      </c>
      <c r="B87" s="133" t="s">
        <v>310</v>
      </c>
      <c r="C87" s="70">
        <f>126202.5*99.5%</f>
        <v>125571.4875</v>
      </c>
      <c r="D87" s="70">
        <f>C87*12</f>
        <v>1506857.85</v>
      </c>
    </row>
    <row r="88" spans="1:34" s="141" customFormat="1" ht="15.75">
      <c r="A88" s="134">
        <v>2</v>
      </c>
      <c r="B88" s="133" t="s">
        <v>126</v>
      </c>
      <c r="C88" s="70"/>
      <c r="D88" s="70"/>
      <c r="G88" s="149"/>
      <c r="AH88" s="139"/>
    </row>
    <row r="89" spans="1:34" s="141" customFormat="1" ht="15.75">
      <c r="A89" s="134" t="s">
        <v>32</v>
      </c>
      <c r="B89" s="142" t="s">
        <v>329</v>
      </c>
      <c r="C89" s="70"/>
      <c r="D89" s="70">
        <f aca="true" t="shared" si="3" ref="D89:D103">C89*12</f>
        <v>0</v>
      </c>
      <c r="AH89" s="139"/>
    </row>
    <row r="90" spans="1:34" s="141" customFormat="1" ht="15.75">
      <c r="A90" s="134" t="s">
        <v>33</v>
      </c>
      <c r="B90" s="143" t="s">
        <v>322</v>
      </c>
      <c r="C90" s="70"/>
      <c r="D90" s="70">
        <f t="shared" si="3"/>
        <v>0</v>
      </c>
      <c r="AH90" s="139"/>
    </row>
    <row r="91" spans="1:34" s="141" customFormat="1" ht="15.75">
      <c r="A91" s="134" t="s">
        <v>335</v>
      </c>
      <c r="B91" s="143" t="s">
        <v>323</v>
      </c>
      <c r="C91" s="70"/>
      <c r="D91" s="70">
        <f t="shared" si="3"/>
        <v>0</v>
      </c>
      <c r="AH91" s="139"/>
    </row>
    <row r="92" spans="1:34" s="141" customFormat="1" ht="15.75">
      <c r="A92" s="134" t="s">
        <v>336</v>
      </c>
      <c r="B92" s="143" t="s">
        <v>324</v>
      </c>
      <c r="C92" s="70"/>
      <c r="D92" s="70">
        <f t="shared" si="3"/>
        <v>0</v>
      </c>
      <c r="AH92" s="139"/>
    </row>
    <row r="93" spans="1:4" s="141" customFormat="1" ht="15.75">
      <c r="A93" s="134">
        <v>3</v>
      </c>
      <c r="B93" s="133" t="s">
        <v>127</v>
      </c>
      <c r="C93" s="70"/>
      <c r="D93" s="70"/>
    </row>
    <row r="94" spans="1:34" s="141" customFormat="1" ht="15.75">
      <c r="A94" s="134" t="s">
        <v>330</v>
      </c>
      <c r="B94" s="143" t="s">
        <v>129</v>
      </c>
      <c r="C94" s="70">
        <f>2884.06*99.5%</f>
        <v>2869.6396999999997</v>
      </c>
      <c r="D94" s="70">
        <f t="shared" si="3"/>
        <v>34435.6764</v>
      </c>
      <c r="AH94" s="139"/>
    </row>
    <row r="95" spans="1:34" s="141" customFormat="1" ht="15.75">
      <c r="A95" s="134" t="s">
        <v>331</v>
      </c>
      <c r="B95" s="143" t="s">
        <v>311</v>
      </c>
      <c r="C95" s="70">
        <f>1396.16*99.5%</f>
        <v>1389.1792</v>
      </c>
      <c r="D95" s="70">
        <f t="shared" si="3"/>
        <v>16670.1504</v>
      </c>
      <c r="AH95" s="139"/>
    </row>
    <row r="96" spans="1:34" s="141" customFormat="1" ht="15.75" customHeight="1">
      <c r="A96" s="134" t="s">
        <v>332</v>
      </c>
      <c r="B96" s="144" t="s">
        <v>312</v>
      </c>
      <c r="C96" s="70">
        <f>80055.16*99.5%</f>
        <v>79654.8842</v>
      </c>
      <c r="D96" s="70">
        <f>C96*12</f>
        <v>955858.6104</v>
      </c>
      <c r="E96" s="149"/>
      <c r="AH96" s="139"/>
    </row>
    <row r="97" spans="1:4" s="141" customFormat="1" ht="15.75">
      <c r="A97" s="134">
        <v>4</v>
      </c>
      <c r="B97" s="133" t="s">
        <v>128</v>
      </c>
      <c r="C97" s="70"/>
      <c r="D97" s="70"/>
    </row>
    <row r="98" spans="1:34" s="141" customFormat="1" ht="15.75">
      <c r="A98" s="134" t="s">
        <v>333</v>
      </c>
      <c r="B98" s="143" t="s">
        <v>502</v>
      </c>
      <c r="C98" s="70">
        <f>27279.4*99.5%</f>
        <v>27143.003</v>
      </c>
      <c r="D98" s="70">
        <f t="shared" si="3"/>
        <v>325716.036</v>
      </c>
      <c r="AH98" s="139"/>
    </row>
    <row r="99" spans="1:34" s="141" customFormat="1" ht="31.5">
      <c r="A99" s="134" t="s">
        <v>334</v>
      </c>
      <c r="B99" s="145" t="s">
        <v>313</v>
      </c>
      <c r="C99" s="70">
        <f>(1200+2816.43)*99.5%</f>
        <v>3996.3478499999997</v>
      </c>
      <c r="D99" s="70">
        <f t="shared" si="3"/>
        <v>47956.174199999994</v>
      </c>
      <c r="AH99" s="139"/>
    </row>
    <row r="100" spans="1:34" s="141" customFormat="1" ht="15.75">
      <c r="A100" s="134">
        <v>5</v>
      </c>
      <c r="B100" s="135" t="s">
        <v>762</v>
      </c>
      <c r="C100" s="70">
        <f>26166.59*99.5%</f>
        <v>26035.75705</v>
      </c>
      <c r="D100" s="70">
        <f t="shared" si="3"/>
        <v>312429.0846</v>
      </c>
      <c r="AH100" s="139"/>
    </row>
    <row r="101" spans="1:4" s="141" customFormat="1" ht="15.75">
      <c r="A101" s="134">
        <v>6</v>
      </c>
      <c r="B101" s="133" t="s">
        <v>314</v>
      </c>
      <c r="C101" s="70">
        <f>SUM(C87:C100)</f>
        <v>266660.2985</v>
      </c>
      <c r="D101" s="70">
        <f t="shared" si="3"/>
        <v>3199923.5819999995</v>
      </c>
    </row>
    <row r="102" spans="1:4" s="141" customFormat="1" ht="15.75">
      <c r="A102" s="134">
        <v>7</v>
      </c>
      <c r="B102" s="133" t="s">
        <v>315</v>
      </c>
      <c r="C102" s="70">
        <f>8993.42*99.5%</f>
        <v>8948.4529</v>
      </c>
      <c r="D102" s="70">
        <f t="shared" si="3"/>
        <v>107381.4348</v>
      </c>
    </row>
    <row r="103" spans="1:5" s="141" customFormat="1" ht="15.75">
      <c r="A103" s="134">
        <v>8</v>
      </c>
      <c r="B103" s="133" t="s">
        <v>316</v>
      </c>
      <c r="C103" s="70"/>
      <c r="D103" s="70">
        <f t="shared" si="3"/>
        <v>0</v>
      </c>
      <c r="E103" s="141" t="s">
        <v>763</v>
      </c>
    </row>
    <row r="104" spans="1:5" s="141" customFormat="1" ht="15.75">
      <c r="A104" s="134">
        <v>9</v>
      </c>
      <c r="B104" s="133" t="s">
        <v>317</v>
      </c>
      <c r="C104" s="70">
        <f>D104/12</f>
        <v>34749.44135833333</v>
      </c>
      <c r="D104" s="70">
        <f>419088.74*99.5%</f>
        <v>416993.2963</v>
      </c>
      <c r="E104" s="141">
        <v>22.5</v>
      </c>
    </row>
    <row r="105" spans="1:5" s="141" customFormat="1" ht="15.75">
      <c r="A105" s="133"/>
      <c r="B105" s="132" t="s">
        <v>318</v>
      </c>
      <c r="C105" s="79">
        <f>SUM(C87:C104)</f>
        <v>577018.4912583333</v>
      </c>
      <c r="D105" s="79">
        <f>SUM(D87:D104)</f>
        <v>6924221.895099998</v>
      </c>
      <c r="E105" s="141">
        <f>574285.22+2816.43*2</f>
        <v>579918.08</v>
      </c>
    </row>
    <row r="106" spans="1:4" s="141" customFormat="1" ht="18.75" customHeight="1">
      <c r="A106" s="133"/>
      <c r="B106" s="132" t="s">
        <v>320</v>
      </c>
      <c r="C106" s="79">
        <f>C61+C38+C85+C105</f>
        <v>1547376.2615583334</v>
      </c>
      <c r="D106" s="79">
        <f>D61+D38+D85+D105</f>
        <v>18550968.8311</v>
      </c>
    </row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pans="4:7" s="10" customFormat="1" ht="12.75">
      <c r="D114" s="61"/>
      <c r="F114" s="150"/>
      <c r="G114" s="61"/>
    </row>
    <row r="115" spans="4:5" s="10" customFormat="1" ht="12.75">
      <c r="D115" s="61"/>
      <c r="E115" s="61"/>
    </row>
    <row r="116" s="10" customFormat="1" ht="12.75">
      <c r="E116" s="61"/>
    </row>
    <row r="117" s="10" customFormat="1" ht="12.75">
      <c r="D117" s="61"/>
    </row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</sheetData>
  <sheetProtection/>
  <mergeCells count="6">
    <mergeCell ref="C11:D11"/>
    <mergeCell ref="A15:D15"/>
    <mergeCell ref="A39:D39"/>
    <mergeCell ref="A62:D62"/>
    <mergeCell ref="A86:D86"/>
    <mergeCell ref="A8:D8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88" r:id="rId1"/>
  <rowBreaks count="1" manualBreakCount="1">
    <brk id="5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BP27"/>
  <sheetViews>
    <sheetView view="pageBreakPreview" zoomScaleSheetLayoutView="100" workbookViewId="0" topLeftCell="A22">
      <selection activeCell="BG13" sqref="BG13:BO13"/>
    </sheetView>
  </sheetViews>
  <sheetFormatPr defaultColWidth="1.12109375" defaultRowHeight="12.75"/>
  <cols>
    <col min="1" max="2" width="1.12109375" style="10" customWidth="1"/>
    <col min="3" max="3" width="1.625" style="10" customWidth="1"/>
    <col min="4" max="34" width="1.12109375" style="10" customWidth="1"/>
    <col min="35" max="35" width="1.875" style="10" customWidth="1"/>
    <col min="36" max="45" width="1.12109375" style="10" customWidth="1"/>
    <col min="46" max="46" width="4.00390625" style="10" customWidth="1"/>
    <col min="47" max="54" width="1.12109375" style="10" customWidth="1"/>
    <col min="55" max="55" width="3.625" style="10" customWidth="1"/>
    <col min="56" max="56" width="0.6171875" style="10" customWidth="1"/>
    <col min="57" max="66" width="1.12109375" style="10" customWidth="1"/>
    <col min="67" max="67" width="2.125" style="10" customWidth="1"/>
    <col min="68" max="68" width="15.75390625" style="10" customWidth="1"/>
    <col min="69" max="69" width="12.00390625" style="10" customWidth="1"/>
    <col min="70" max="70" width="9.375" style="10" customWidth="1"/>
    <col min="71" max="16384" width="1.12109375" style="10" customWidth="1"/>
  </cols>
  <sheetData>
    <row r="1" ht="12.75">
      <c r="BP1" s="68" t="s">
        <v>974</v>
      </c>
    </row>
    <row r="2" ht="12.75">
      <c r="BP2" s="68"/>
    </row>
    <row r="3" spans="1:68" ht="15.75">
      <c r="A3" s="566" t="s">
        <v>649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6"/>
      <c r="Z3" s="566"/>
      <c r="AA3" s="566"/>
      <c r="AB3" s="566"/>
      <c r="AC3" s="566"/>
      <c r="AD3" s="566"/>
      <c r="AE3" s="566"/>
      <c r="AF3" s="566"/>
      <c r="AG3" s="566"/>
      <c r="AH3" s="566"/>
      <c r="AI3" s="566"/>
      <c r="AJ3" s="566"/>
      <c r="AK3" s="566"/>
      <c r="AL3" s="566"/>
      <c r="AM3" s="566"/>
      <c r="AN3" s="566"/>
      <c r="AO3" s="566"/>
      <c r="AP3" s="566"/>
      <c r="AQ3" s="566"/>
      <c r="AR3" s="566"/>
      <c r="AS3" s="566"/>
      <c r="AT3" s="566"/>
      <c r="AU3" s="566"/>
      <c r="AV3" s="566"/>
      <c r="AW3" s="566"/>
      <c r="AX3" s="566"/>
      <c r="AY3" s="566"/>
      <c r="AZ3" s="566"/>
      <c r="BA3" s="566"/>
      <c r="BB3" s="566"/>
      <c r="BC3" s="566"/>
      <c r="BD3" s="566"/>
      <c r="BE3" s="566"/>
      <c r="BF3" s="566"/>
      <c r="BG3" s="566"/>
      <c r="BH3" s="566"/>
      <c r="BI3" s="566"/>
      <c r="BJ3" s="566"/>
      <c r="BK3" s="566"/>
      <c r="BL3" s="566"/>
      <c r="BM3" s="566"/>
      <c r="BN3" s="566"/>
      <c r="BO3" s="566"/>
      <c r="BP3" s="566"/>
    </row>
    <row r="4" spans="1:68" ht="15.75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</row>
    <row r="5" spans="1:68" s="6" customFormat="1" ht="21.75" customHeight="1">
      <c r="A5" s="566" t="s">
        <v>650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  <c r="S5" s="566"/>
      <c r="T5" s="566"/>
      <c r="U5" s="566"/>
      <c r="V5" s="566"/>
      <c r="W5" s="566"/>
      <c r="X5" s="566"/>
      <c r="Y5" s="566"/>
      <c r="Z5" s="566"/>
      <c r="AA5" s="566"/>
      <c r="AB5" s="566"/>
      <c r="AC5" s="566"/>
      <c r="AD5" s="566"/>
      <c r="AE5" s="566"/>
      <c r="AF5" s="566"/>
      <c r="AG5" s="566"/>
      <c r="AH5" s="566"/>
      <c r="AI5" s="566"/>
      <c r="AJ5" s="566"/>
      <c r="AK5" s="566"/>
      <c r="AL5" s="566"/>
      <c r="AM5" s="566"/>
      <c r="AN5" s="566"/>
      <c r="AO5" s="566"/>
      <c r="AP5" s="566"/>
      <c r="AQ5" s="566"/>
      <c r="AR5" s="566"/>
      <c r="AS5" s="566"/>
      <c r="AT5" s="566"/>
      <c r="AU5" s="566"/>
      <c r="AV5" s="566"/>
      <c r="AW5" s="566"/>
      <c r="AX5" s="566"/>
      <c r="AY5" s="566"/>
      <c r="AZ5" s="566"/>
      <c r="BA5" s="566"/>
      <c r="BB5" s="566"/>
      <c r="BC5" s="566"/>
      <c r="BD5" s="566"/>
      <c r="BE5" s="566"/>
      <c r="BF5" s="566"/>
      <c r="BG5" s="566"/>
      <c r="BH5" s="566"/>
      <c r="BI5" s="566"/>
      <c r="BJ5" s="566"/>
      <c r="BK5" s="566"/>
      <c r="BL5" s="566"/>
      <c r="BM5" s="566"/>
      <c r="BN5" s="566"/>
      <c r="BO5" s="566"/>
      <c r="BP5" s="566"/>
    </row>
    <row r="6" spans="1:68" s="6" customFormat="1" ht="17.25" customHeight="1">
      <c r="A6" s="6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572">
        <v>112</v>
      </c>
      <c r="U6" s="572"/>
      <c r="V6" s="572"/>
      <c r="W6" s="572"/>
      <c r="X6" s="572"/>
      <c r="Y6" s="572"/>
      <c r="Z6" s="572"/>
      <c r="AA6" s="572"/>
      <c r="AB6" s="572"/>
      <c r="AC6" s="572"/>
      <c r="AD6" s="572"/>
      <c r="AE6" s="572"/>
      <c r="AF6" s="572"/>
      <c r="AG6" s="572"/>
      <c r="AH6" s="572"/>
      <c r="AI6" s="572"/>
      <c r="AJ6" s="572"/>
      <c r="AK6" s="572"/>
      <c r="AL6" s="572"/>
      <c r="AM6" s="572"/>
      <c r="AN6" s="572"/>
      <c r="AO6" s="572"/>
      <c r="AP6" s="572"/>
      <c r="AQ6" s="572"/>
      <c r="AR6" s="572"/>
      <c r="AS6" s="572"/>
      <c r="AT6" s="572"/>
      <c r="AU6" s="572"/>
      <c r="AV6" s="572"/>
      <c r="AW6" s="572"/>
      <c r="AX6" s="572"/>
      <c r="AY6" s="572"/>
      <c r="AZ6" s="572"/>
      <c r="BA6" s="572"/>
      <c r="BB6" s="572"/>
      <c r="BC6" s="572"/>
      <c r="BD6" s="572"/>
      <c r="BE6" s="572"/>
      <c r="BF6" s="572"/>
      <c r="BG6" s="572"/>
      <c r="BH6" s="572"/>
      <c r="BI6" s="572"/>
      <c r="BJ6" s="572"/>
      <c r="BK6" s="572"/>
      <c r="BL6" s="572"/>
      <c r="BM6" s="572"/>
      <c r="BN6" s="572"/>
      <c r="BO6" s="572"/>
      <c r="BP6" s="572"/>
    </row>
    <row r="7" spans="1:68" s="6" customFormat="1" ht="17.25" customHeight="1">
      <c r="A7" s="6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49"/>
      <c r="AI7" s="573" t="s">
        <v>74</v>
      </c>
      <c r="AJ7" s="573"/>
      <c r="AK7" s="573"/>
      <c r="AL7" s="573"/>
      <c r="AM7" s="573"/>
      <c r="AN7" s="573"/>
      <c r="AO7" s="573"/>
      <c r="AP7" s="573"/>
      <c r="AQ7" s="573"/>
      <c r="AR7" s="573"/>
      <c r="AS7" s="573"/>
      <c r="AT7" s="573"/>
      <c r="AU7" s="573"/>
      <c r="AV7" s="573"/>
      <c r="AW7" s="573"/>
      <c r="AX7" s="573"/>
      <c r="AY7" s="573"/>
      <c r="AZ7" s="573"/>
      <c r="BA7" s="573"/>
      <c r="BB7" s="573"/>
      <c r="BC7" s="573"/>
      <c r="BD7" s="573"/>
      <c r="BE7" s="573"/>
      <c r="BF7" s="573"/>
      <c r="BG7" s="573"/>
      <c r="BH7" s="573"/>
      <c r="BI7" s="573"/>
      <c r="BJ7" s="573"/>
      <c r="BK7" s="573"/>
      <c r="BL7" s="573"/>
      <c r="BM7" s="573"/>
      <c r="BN7" s="573"/>
      <c r="BO7" s="573"/>
      <c r="BP7" s="573"/>
    </row>
    <row r="8" s="7" customFormat="1" ht="8.25"/>
    <row r="9" spans="1:68" ht="12.75" customHeight="1">
      <c r="A9" s="583" t="s">
        <v>125</v>
      </c>
      <c r="B9" s="584"/>
      <c r="C9" s="584"/>
      <c r="D9" s="585"/>
      <c r="E9" s="461" t="s">
        <v>9</v>
      </c>
      <c r="F9" s="462"/>
      <c r="G9" s="462"/>
      <c r="H9" s="462"/>
      <c r="I9" s="462"/>
      <c r="J9" s="462"/>
      <c r="K9" s="462"/>
      <c r="L9" s="462"/>
      <c r="M9" s="462"/>
      <c r="N9" s="462"/>
      <c r="O9" s="462"/>
      <c r="P9" s="462"/>
      <c r="Q9" s="462"/>
      <c r="R9" s="462"/>
      <c r="S9" s="462"/>
      <c r="T9" s="462"/>
      <c r="U9" s="462"/>
      <c r="V9" s="462"/>
      <c r="W9" s="462"/>
      <c r="X9" s="462"/>
      <c r="Y9" s="462"/>
      <c r="Z9" s="462"/>
      <c r="AA9" s="462"/>
      <c r="AB9" s="462"/>
      <c r="AC9" s="462"/>
      <c r="AD9" s="462"/>
      <c r="AE9" s="462"/>
      <c r="AF9" s="462"/>
      <c r="AG9" s="462"/>
      <c r="AH9" s="462"/>
      <c r="AI9" s="463"/>
      <c r="AJ9" s="583" t="s">
        <v>186</v>
      </c>
      <c r="AK9" s="584"/>
      <c r="AL9" s="584"/>
      <c r="AM9" s="584"/>
      <c r="AN9" s="584"/>
      <c r="AO9" s="584"/>
      <c r="AP9" s="584"/>
      <c r="AQ9" s="584"/>
      <c r="AR9" s="584"/>
      <c r="AS9" s="584"/>
      <c r="AT9" s="584"/>
      <c r="AU9" s="584"/>
      <c r="AV9" s="584"/>
      <c r="AW9" s="585"/>
      <c r="AX9" s="461" t="s">
        <v>12</v>
      </c>
      <c r="AY9" s="462"/>
      <c r="AZ9" s="462"/>
      <c r="BA9" s="462"/>
      <c r="BB9" s="462"/>
      <c r="BC9" s="462"/>
      <c r="BD9" s="462"/>
      <c r="BE9" s="462"/>
      <c r="BF9" s="463"/>
      <c r="BG9" s="461" t="s">
        <v>12</v>
      </c>
      <c r="BH9" s="462"/>
      <c r="BI9" s="462"/>
      <c r="BJ9" s="462"/>
      <c r="BK9" s="462"/>
      <c r="BL9" s="462"/>
      <c r="BM9" s="462"/>
      <c r="BN9" s="462"/>
      <c r="BO9" s="463"/>
      <c r="BP9" s="571" t="s">
        <v>277</v>
      </c>
    </row>
    <row r="10" spans="1:68" ht="12.75">
      <c r="A10" s="586"/>
      <c r="B10" s="587"/>
      <c r="C10" s="587"/>
      <c r="D10" s="588"/>
      <c r="E10" s="577"/>
      <c r="F10" s="578"/>
      <c r="G10" s="578"/>
      <c r="H10" s="578"/>
      <c r="I10" s="578"/>
      <c r="J10" s="578"/>
      <c r="K10" s="578"/>
      <c r="L10" s="578"/>
      <c r="M10" s="578"/>
      <c r="N10" s="578"/>
      <c r="O10" s="578"/>
      <c r="P10" s="578"/>
      <c r="Q10" s="578"/>
      <c r="R10" s="578"/>
      <c r="S10" s="578"/>
      <c r="T10" s="578"/>
      <c r="U10" s="578"/>
      <c r="V10" s="578"/>
      <c r="W10" s="578"/>
      <c r="X10" s="578"/>
      <c r="Y10" s="578"/>
      <c r="Z10" s="578"/>
      <c r="AA10" s="578"/>
      <c r="AB10" s="578"/>
      <c r="AC10" s="578"/>
      <c r="AD10" s="578"/>
      <c r="AE10" s="578"/>
      <c r="AF10" s="578"/>
      <c r="AG10" s="578"/>
      <c r="AH10" s="578"/>
      <c r="AI10" s="579"/>
      <c r="AJ10" s="586"/>
      <c r="AK10" s="587"/>
      <c r="AL10" s="587"/>
      <c r="AM10" s="587"/>
      <c r="AN10" s="587"/>
      <c r="AO10" s="587"/>
      <c r="AP10" s="587"/>
      <c r="AQ10" s="587"/>
      <c r="AR10" s="587"/>
      <c r="AS10" s="587"/>
      <c r="AT10" s="587"/>
      <c r="AU10" s="587"/>
      <c r="AV10" s="587"/>
      <c r="AW10" s="588"/>
      <c r="AX10" s="577" t="s">
        <v>188</v>
      </c>
      <c r="AY10" s="578"/>
      <c r="AZ10" s="578"/>
      <c r="BA10" s="578"/>
      <c r="BB10" s="578"/>
      <c r="BC10" s="578"/>
      <c r="BD10" s="578"/>
      <c r="BE10" s="578"/>
      <c r="BF10" s="579"/>
      <c r="BG10" s="577" t="s">
        <v>187</v>
      </c>
      <c r="BH10" s="578"/>
      <c r="BI10" s="578"/>
      <c r="BJ10" s="578"/>
      <c r="BK10" s="578"/>
      <c r="BL10" s="578"/>
      <c r="BM10" s="578"/>
      <c r="BN10" s="578"/>
      <c r="BO10" s="579"/>
      <c r="BP10" s="571"/>
    </row>
    <row r="11" spans="1:68" ht="12.75">
      <c r="A11" s="589"/>
      <c r="B11" s="590"/>
      <c r="C11" s="590"/>
      <c r="D11" s="591"/>
      <c r="E11" s="574"/>
      <c r="F11" s="575"/>
      <c r="G11" s="575"/>
      <c r="H11" s="575"/>
      <c r="I11" s="575"/>
      <c r="J11" s="575"/>
      <c r="K11" s="575"/>
      <c r="L11" s="575"/>
      <c r="M11" s="575"/>
      <c r="N11" s="575"/>
      <c r="O11" s="575"/>
      <c r="P11" s="575"/>
      <c r="Q11" s="575"/>
      <c r="R11" s="575"/>
      <c r="S11" s="575"/>
      <c r="T11" s="575"/>
      <c r="U11" s="575"/>
      <c r="V11" s="575"/>
      <c r="W11" s="575"/>
      <c r="X11" s="575"/>
      <c r="Y11" s="575"/>
      <c r="Z11" s="575"/>
      <c r="AA11" s="575"/>
      <c r="AB11" s="575"/>
      <c r="AC11" s="575"/>
      <c r="AD11" s="575"/>
      <c r="AE11" s="575"/>
      <c r="AF11" s="575"/>
      <c r="AG11" s="575"/>
      <c r="AH11" s="575"/>
      <c r="AI11" s="576"/>
      <c r="AJ11" s="589"/>
      <c r="AK11" s="590"/>
      <c r="AL11" s="590"/>
      <c r="AM11" s="590"/>
      <c r="AN11" s="590"/>
      <c r="AO11" s="590"/>
      <c r="AP11" s="590"/>
      <c r="AQ11" s="590"/>
      <c r="AR11" s="590"/>
      <c r="AS11" s="590"/>
      <c r="AT11" s="590"/>
      <c r="AU11" s="590"/>
      <c r="AV11" s="590"/>
      <c r="AW11" s="591"/>
      <c r="AX11" s="574"/>
      <c r="AY11" s="575"/>
      <c r="AZ11" s="575"/>
      <c r="BA11" s="575"/>
      <c r="BB11" s="575"/>
      <c r="BC11" s="575"/>
      <c r="BD11" s="575"/>
      <c r="BE11" s="575"/>
      <c r="BF11" s="576"/>
      <c r="BG11" s="574"/>
      <c r="BH11" s="575"/>
      <c r="BI11" s="575"/>
      <c r="BJ11" s="575"/>
      <c r="BK11" s="575"/>
      <c r="BL11" s="575"/>
      <c r="BM11" s="575"/>
      <c r="BN11" s="575"/>
      <c r="BO11" s="576"/>
      <c r="BP11" s="571"/>
    </row>
    <row r="12" spans="1:68" ht="12.75">
      <c r="A12" s="580">
        <v>1</v>
      </c>
      <c r="B12" s="581"/>
      <c r="C12" s="581"/>
      <c r="D12" s="582"/>
      <c r="E12" s="580">
        <v>2</v>
      </c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  <c r="AF12" s="581"/>
      <c r="AG12" s="581"/>
      <c r="AH12" s="581"/>
      <c r="AI12" s="582"/>
      <c r="AJ12" s="580">
        <v>3</v>
      </c>
      <c r="AK12" s="581"/>
      <c r="AL12" s="581"/>
      <c r="AM12" s="581"/>
      <c r="AN12" s="581"/>
      <c r="AO12" s="581"/>
      <c r="AP12" s="581"/>
      <c r="AQ12" s="581"/>
      <c r="AR12" s="581"/>
      <c r="AS12" s="581"/>
      <c r="AT12" s="581"/>
      <c r="AU12" s="581"/>
      <c r="AV12" s="581"/>
      <c r="AW12" s="582"/>
      <c r="AX12" s="580">
        <v>4</v>
      </c>
      <c r="AY12" s="581"/>
      <c r="AZ12" s="581"/>
      <c r="BA12" s="581"/>
      <c r="BB12" s="581"/>
      <c r="BC12" s="581"/>
      <c r="BD12" s="581"/>
      <c r="BE12" s="581"/>
      <c r="BF12" s="582"/>
      <c r="BG12" s="580">
        <v>5</v>
      </c>
      <c r="BH12" s="581"/>
      <c r="BI12" s="581"/>
      <c r="BJ12" s="581"/>
      <c r="BK12" s="581"/>
      <c r="BL12" s="581"/>
      <c r="BM12" s="581"/>
      <c r="BN12" s="581"/>
      <c r="BO12" s="582"/>
      <c r="BP12" s="69">
        <v>6</v>
      </c>
    </row>
    <row r="13" spans="1:68" ht="15.75">
      <c r="A13" s="592">
        <v>1</v>
      </c>
      <c r="B13" s="593"/>
      <c r="C13" s="593"/>
      <c r="D13" s="594"/>
      <c r="E13" s="595" t="s">
        <v>69</v>
      </c>
      <c r="F13" s="596"/>
      <c r="G13" s="596"/>
      <c r="H13" s="596"/>
      <c r="I13" s="596"/>
      <c r="J13" s="596"/>
      <c r="K13" s="596"/>
      <c r="L13" s="596"/>
      <c r="M13" s="596"/>
      <c r="N13" s="596"/>
      <c r="O13" s="596"/>
      <c r="P13" s="596"/>
      <c r="Q13" s="596"/>
      <c r="R13" s="596"/>
      <c r="S13" s="596"/>
      <c r="T13" s="596"/>
      <c r="U13" s="596"/>
      <c r="V13" s="596"/>
      <c r="W13" s="596"/>
      <c r="X13" s="596"/>
      <c r="Y13" s="596"/>
      <c r="Z13" s="596"/>
      <c r="AA13" s="596"/>
      <c r="AB13" s="596"/>
      <c r="AC13" s="596"/>
      <c r="AD13" s="596"/>
      <c r="AE13" s="596"/>
      <c r="AF13" s="596"/>
      <c r="AG13" s="596"/>
      <c r="AH13" s="596"/>
      <c r="AI13" s="597"/>
      <c r="AJ13" s="598">
        <v>370</v>
      </c>
      <c r="AK13" s="599"/>
      <c r="AL13" s="599"/>
      <c r="AM13" s="599"/>
      <c r="AN13" s="599"/>
      <c r="AO13" s="599"/>
      <c r="AP13" s="599"/>
      <c r="AQ13" s="599"/>
      <c r="AR13" s="599"/>
      <c r="AS13" s="599"/>
      <c r="AT13" s="599"/>
      <c r="AU13" s="599"/>
      <c r="AV13" s="599"/>
      <c r="AW13" s="600"/>
      <c r="AX13" s="592">
        <v>0</v>
      </c>
      <c r="AY13" s="593"/>
      <c r="AZ13" s="593"/>
      <c r="BA13" s="593"/>
      <c r="BB13" s="593"/>
      <c r="BC13" s="593"/>
      <c r="BD13" s="593"/>
      <c r="BE13" s="593"/>
      <c r="BF13" s="594"/>
      <c r="BG13" s="592">
        <v>0</v>
      </c>
      <c r="BH13" s="593"/>
      <c r="BI13" s="593"/>
      <c r="BJ13" s="593"/>
      <c r="BK13" s="593"/>
      <c r="BL13" s="593"/>
      <c r="BM13" s="593"/>
      <c r="BN13" s="593"/>
      <c r="BO13" s="594"/>
      <c r="BP13" s="99">
        <f>AJ13*AX13*BG13</f>
        <v>0</v>
      </c>
    </row>
    <row r="14" spans="1:68" ht="15.75">
      <c r="A14" s="601"/>
      <c r="B14" s="562"/>
      <c r="C14" s="562"/>
      <c r="D14" s="602"/>
      <c r="E14" s="603" t="s">
        <v>7</v>
      </c>
      <c r="F14" s="604"/>
      <c r="G14" s="604"/>
      <c r="H14" s="604"/>
      <c r="I14" s="604"/>
      <c r="J14" s="604"/>
      <c r="K14" s="604"/>
      <c r="L14" s="604"/>
      <c r="M14" s="604"/>
      <c r="N14" s="604"/>
      <c r="O14" s="604"/>
      <c r="P14" s="604"/>
      <c r="Q14" s="604"/>
      <c r="R14" s="604"/>
      <c r="S14" s="604"/>
      <c r="T14" s="604"/>
      <c r="U14" s="604"/>
      <c r="V14" s="604"/>
      <c r="W14" s="604"/>
      <c r="X14" s="604"/>
      <c r="Y14" s="604"/>
      <c r="Z14" s="604"/>
      <c r="AA14" s="604"/>
      <c r="AB14" s="604"/>
      <c r="AC14" s="604"/>
      <c r="AD14" s="604"/>
      <c r="AE14" s="604"/>
      <c r="AF14" s="604"/>
      <c r="AG14" s="604"/>
      <c r="AH14" s="604"/>
      <c r="AI14" s="605"/>
      <c r="AJ14" s="606" t="s">
        <v>8</v>
      </c>
      <c r="AK14" s="545"/>
      <c r="AL14" s="545"/>
      <c r="AM14" s="545"/>
      <c r="AN14" s="545"/>
      <c r="AO14" s="545"/>
      <c r="AP14" s="545"/>
      <c r="AQ14" s="545"/>
      <c r="AR14" s="545"/>
      <c r="AS14" s="545"/>
      <c r="AT14" s="545"/>
      <c r="AU14" s="545"/>
      <c r="AV14" s="545"/>
      <c r="AW14" s="607"/>
      <c r="AX14" s="606" t="s">
        <v>8</v>
      </c>
      <c r="AY14" s="545"/>
      <c r="AZ14" s="545"/>
      <c r="BA14" s="545"/>
      <c r="BB14" s="545"/>
      <c r="BC14" s="545"/>
      <c r="BD14" s="545"/>
      <c r="BE14" s="545"/>
      <c r="BF14" s="607"/>
      <c r="BG14" s="606" t="s">
        <v>8</v>
      </c>
      <c r="BH14" s="545"/>
      <c r="BI14" s="545"/>
      <c r="BJ14" s="545"/>
      <c r="BK14" s="545"/>
      <c r="BL14" s="545"/>
      <c r="BM14" s="545"/>
      <c r="BN14" s="545"/>
      <c r="BO14" s="607"/>
      <c r="BP14" s="100">
        <f>SUM(BP13:BP13)</f>
        <v>0</v>
      </c>
    </row>
    <row r="15" s="1" customFormat="1" ht="6" customHeight="1"/>
    <row r="16" s="1" customFormat="1" ht="4.5" customHeight="1"/>
    <row r="17" spans="1:68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</row>
    <row r="18" spans="1:68" s="6" customFormat="1" ht="15.75">
      <c r="A18" s="569" t="s">
        <v>191</v>
      </c>
      <c r="B18" s="569"/>
      <c r="C18" s="569"/>
      <c r="D18" s="569"/>
      <c r="E18" s="569"/>
      <c r="F18" s="569"/>
      <c r="G18" s="569"/>
      <c r="H18" s="569"/>
      <c r="I18" s="569"/>
      <c r="J18" s="569"/>
      <c r="K18" s="569"/>
      <c r="L18" s="569"/>
      <c r="M18" s="569"/>
      <c r="N18" s="569"/>
      <c r="O18" s="569"/>
      <c r="P18" s="569"/>
      <c r="Q18" s="569"/>
      <c r="R18" s="569"/>
      <c r="S18" s="569"/>
      <c r="T18" s="569"/>
      <c r="U18" s="569"/>
      <c r="V18" s="569"/>
      <c r="W18" s="569"/>
      <c r="X18" s="569"/>
      <c r="Y18" s="569"/>
      <c r="Z18" s="569"/>
      <c r="AA18" s="569"/>
      <c r="AB18" s="569"/>
      <c r="AC18" s="569"/>
      <c r="AD18" s="569"/>
      <c r="AE18" s="569"/>
      <c r="AF18" s="569"/>
      <c r="AG18" s="569"/>
      <c r="AH18" s="569"/>
      <c r="AI18" s="569"/>
      <c r="AJ18" s="569"/>
      <c r="AK18" s="569"/>
      <c r="AL18" s="569"/>
      <c r="AM18" s="569"/>
      <c r="AN18" s="569"/>
      <c r="AO18" s="569"/>
      <c r="AP18" s="569"/>
      <c r="AQ18" s="569"/>
      <c r="AR18" s="569"/>
      <c r="AS18" s="569"/>
      <c r="AT18" s="569"/>
      <c r="AU18" s="569"/>
      <c r="AV18" s="569"/>
      <c r="AW18" s="55"/>
      <c r="AX18" s="55"/>
      <c r="AY18" s="55"/>
      <c r="AZ18" s="570">
        <f>BP14</f>
        <v>0</v>
      </c>
      <c r="BA18" s="570"/>
      <c r="BB18" s="570"/>
      <c r="BC18" s="570"/>
      <c r="BD18" s="570"/>
      <c r="BE18" s="570"/>
      <c r="BF18" s="570"/>
      <c r="BG18" s="570"/>
      <c r="BH18" s="570"/>
      <c r="BI18" s="570"/>
      <c r="BJ18" s="570"/>
      <c r="BK18" s="570"/>
      <c r="BL18" s="570"/>
      <c r="BM18" s="570"/>
      <c r="BN18" s="570"/>
      <c r="BO18" s="570"/>
      <c r="BP18" s="55" t="s">
        <v>11</v>
      </c>
    </row>
    <row r="21" spans="1:68" ht="12.75">
      <c r="A21" s="568" t="s">
        <v>506</v>
      </c>
      <c r="B21" s="568"/>
      <c r="C21" s="568"/>
      <c r="D21" s="568"/>
      <c r="E21" s="568"/>
      <c r="F21" s="568"/>
      <c r="G21" s="568"/>
      <c r="H21" s="568"/>
      <c r="I21" s="568"/>
      <c r="J21" s="568"/>
      <c r="K21" s="568"/>
      <c r="L21" s="568"/>
      <c r="M21" s="568"/>
      <c r="N21" s="568"/>
      <c r="O21" s="568"/>
      <c r="P21" s="568"/>
      <c r="Q21" s="568"/>
      <c r="R21" s="568"/>
      <c r="S21" s="568"/>
      <c r="T21" s="568"/>
      <c r="U21" s="568"/>
      <c r="V21" s="568"/>
      <c r="W21" s="568"/>
      <c r="X21" s="568"/>
      <c r="Y21" s="568"/>
      <c r="Z21" s="568"/>
      <c r="AA21" s="568"/>
      <c r="AB21" s="568"/>
      <c r="AC21" s="568"/>
      <c r="AD21" s="568"/>
      <c r="AE21" s="568"/>
      <c r="AF21" s="568"/>
      <c r="AG21" s="568"/>
      <c r="AH21" s="568"/>
      <c r="AI21" s="568"/>
      <c r="AJ21" s="568"/>
      <c r="AK21" s="568"/>
      <c r="AL21" s="568"/>
      <c r="AM21" s="568"/>
      <c r="AN21" s="568"/>
      <c r="AO21" s="568"/>
      <c r="AP21" s="568"/>
      <c r="AQ21" s="568"/>
      <c r="AR21" s="568"/>
      <c r="AS21" s="568"/>
      <c r="AT21" s="568"/>
      <c r="AU21" s="568"/>
      <c r="AV21" s="568"/>
      <c r="AW21" s="568"/>
      <c r="AX21" s="568"/>
      <c r="AY21" s="568"/>
      <c r="AZ21" s="568"/>
      <c r="BA21" s="568"/>
      <c r="BB21" s="568"/>
      <c r="BC21" s="568"/>
      <c r="BD21" s="568"/>
      <c r="BE21" s="568"/>
      <c r="BF21" s="568"/>
      <c r="BG21" s="568"/>
      <c r="BH21" s="568"/>
      <c r="BI21" s="568"/>
      <c r="BJ21" s="568"/>
      <c r="BK21" s="568"/>
      <c r="BL21" s="568"/>
      <c r="BM21" s="568"/>
      <c r="BN21" s="568"/>
      <c r="BO21" s="568"/>
      <c r="BP21" s="568"/>
    </row>
    <row r="22" spans="1:68" ht="12.75">
      <c r="A22" s="568" t="s">
        <v>507</v>
      </c>
      <c r="B22" s="568"/>
      <c r="C22" s="568"/>
      <c r="D22" s="568"/>
      <c r="E22" s="568"/>
      <c r="F22" s="568"/>
      <c r="G22" s="568"/>
      <c r="H22" s="568"/>
      <c r="I22" s="568"/>
      <c r="J22" s="568"/>
      <c r="K22" s="568"/>
      <c r="L22" s="568"/>
      <c r="M22" s="568"/>
      <c r="N22" s="568"/>
      <c r="O22" s="568"/>
      <c r="P22" s="568"/>
      <c r="Q22" s="568"/>
      <c r="R22" s="568"/>
      <c r="S22" s="568"/>
      <c r="T22" s="568"/>
      <c r="U22" s="568"/>
      <c r="V22" s="568"/>
      <c r="W22" s="568"/>
      <c r="X22" s="568"/>
      <c r="Y22" s="568"/>
      <c r="Z22" s="568"/>
      <c r="AA22" s="568"/>
      <c r="AB22" s="568"/>
      <c r="AC22" s="568"/>
      <c r="AD22" s="568"/>
      <c r="AE22" s="568"/>
      <c r="AF22" s="568"/>
      <c r="AG22" s="568"/>
      <c r="AH22" s="568"/>
      <c r="AI22" s="568"/>
      <c r="AJ22" s="568"/>
      <c r="AK22" s="568"/>
      <c r="AL22" s="568"/>
      <c r="AM22" s="568"/>
      <c r="AN22" s="568"/>
      <c r="AO22" s="568"/>
      <c r="AP22" s="568"/>
      <c r="AQ22" s="568"/>
      <c r="AR22" s="568"/>
      <c r="AS22" s="568"/>
      <c r="AT22" s="568"/>
      <c r="AU22" s="568"/>
      <c r="AV22" s="568"/>
      <c r="AW22" s="568"/>
      <c r="AX22" s="568"/>
      <c r="AY22" s="568"/>
      <c r="AZ22" s="568"/>
      <c r="BA22" s="568"/>
      <c r="BB22" s="568"/>
      <c r="BC22" s="568"/>
      <c r="BD22" s="568"/>
      <c r="BE22" s="568"/>
      <c r="BF22" s="568"/>
      <c r="BG22" s="568"/>
      <c r="BH22" s="568"/>
      <c r="BI22" s="568"/>
      <c r="BJ22" s="568"/>
      <c r="BK22" s="568"/>
      <c r="BL22" s="568"/>
      <c r="BM22" s="568"/>
      <c r="BN22" s="568"/>
      <c r="BO22" s="568"/>
      <c r="BP22" s="568"/>
    </row>
    <row r="23" spans="1:68" ht="12.75">
      <c r="A23" s="568" t="s">
        <v>508</v>
      </c>
      <c r="B23" s="568"/>
      <c r="C23" s="568"/>
      <c r="D23" s="568"/>
      <c r="E23" s="568"/>
      <c r="F23" s="568"/>
      <c r="G23" s="568"/>
      <c r="H23" s="568"/>
      <c r="I23" s="568"/>
      <c r="J23" s="568"/>
      <c r="K23" s="568"/>
      <c r="L23" s="568"/>
      <c r="M23" s="568"/>
      <c r="N23" s="568"/>
      <c r="O23" s="568"/>
      <c r="P23" s="568"/>
      <c r="Q23" s="568"/>
      <c r="R23" s="568"/>
      <c r="S23" s="568"/>
      <c r="T23" s="568"/>
      <c r="U23" s="568"/>
      <c r="V23" s="568"/>
      <c r="W23" s="568"/>
      <c r="X23" s="568"/>
      <c r="Y23" s="568"/>
      <c r="Z23" s="568"/>
      <c r="AA23" s="568"/>
      <c r="AB23" s="568"/>
      <c r="AC23" s="568"/>
      <c r="AD23" s="568"/>
      <c r="AE23" s="568"/>
      <c r="AF23" s="568"/>
      <c r="AG23" s="568"/>
      <c r="AH23" s="568"/>
      <c r="AI23" s="568"/>
      <c r="AJ23" s="568"/>
      <c r="AK23" s="568"/>
      <c r="AL23" s="568"/>
      <c r="AM23" s="568"/>
      <c r="AN23" s="568"/>
      <c r="AO23" s="568"/>
      <c r="AP23" s="568"/>
      <c r="AQ23" s="568"/>
      <c r="AR23" s="568"/>
      <c r="AS23" s="568"/>
      <c r="AT23" s="568"/>
      <c r="AU23" s="568"/>
      <c r="AV23" s="568"/>
      <c r="AW23" s="568"/>
      <c r="AX23" s="568"/>
      <c r="AY23" s="568"/>
      <c r="AZ23" s="568"/>
      <c r="BA23" s="568"/>
      <c r="BB23" s="568"/>
      <c r="BC23" s="568"/>
      <c r="BD23" s="568"/>
      <c r="BE23" s="568"/>
      <c r="BF23" s="568"/>
      <c r="BG23" s="568"/>
      <c r="BH23" s="568"/>
      <c r="BI23" s="568"/>
      <c r="BJ23" s="568"/>
      <c r="BK23" s="568"/>
      <c r="BL23" s="568"/>
      <c r="BM23" s="568"/>
      <c r="BN23" s="568"/>
      <c r="BO23" s="568"/>
      <c r="BP23" s="568"/>
    </row>
    <row r="24" spans="1:68" ht="12.75">
      <c r="A24" s="568"/>
      <c r="B24" s="568"/>
      <c r="C24" s="568"/>
      <c r="D24" s="568"/>
      <c r="E24" s="568"/>
      <c r="F24" s="568"/>
      <c r="G24" s="568"/>
      <c r="H24" s="568"/>
      <c r="I24" s="568"/>
      <c r="J24" s="568"/>
      <c r="K24" s="568"/>
      <c r="L24" s="568"/>
      <c r="M24" s="568"/>
      <c r="N24" s="568"/>
      <c r="O24" s="568"/>
      <c r="P24" s="568"/>
      <c r="Q24" s="568"/>
      <c r="R24" s="568"/>
      <c r="S24" s="568"/>
      <c r="T24" s="568"/>
      <c r="U24" s="568"/>
      <c r="V24" s="568"/>
      <c r="W24" s="568"/>
      <c r="X24" s="568"/>
      <c r="Y24" s="568"/>
      <c r="Z24" s="568"/>
      <c r="AA24" s="568"/>
      <c r="AB24" s="568"/>
      <c r="AC24" s="568"/>
      <c r="AD24" s="568"/>
      <c r="AE24" s="568"/>
      <c r="AF24" s="568"/>
      <c r="AG24" s="568"/>
      <c r="AH24" s="568"/>
      <c r="AI24" s="568"/>
      <c r="AJ24" s="568"/>
      <c r="AK24" s="568"/>
      <c r="AL24" s="568"/>
      <c r="AM24" s="568"/>
      <c r="AN24" s="568"/>
      <c r="AO24" s="568"/>
      <c r="AP24" s="568"/>
      <c r="AQ24" s="568"/>
      <c r="AR24" s="568"/>
      <c r="AS24" s="568"/>
      <c r="AT24" s="568"/>
      <c r="AU24" s="568"/>
      <c r="AV24" s="568"/>
      <c r="AW24" s="568"/>
      <c r="AX24" s="568"/>
      <c r="AY24" s="568"/>
      <c r="AZ24" s="568"/>
      <c r="BA24" s="568"/>
      <c r="BB24" s="568"/>
      <c r="BC24" s="568"/>
      <c r="BD24" s="568"/>
      <c r="BE24" s="568"/>
      <c r="BF24" s="568"/>
      <c r="BG24" s="568"/>
      <c r="BH24" s="568"/>
      <c r="BI24" s="568"/>
      <c r="BJ24" s="568"/>
      <c r="BK24" s="568"/>
      <c r="BL24" s="568"/>
      <c r="BM24" s="568"/>
      <c r="BN24" s="568"/>
      <c r="BO24" s="568"/>
      <c r="BP24" s="568"/>
    </row>
    <row r="25" spans="1:68" ht="50.25" customHeight="1">
      <c r="A25" s="567" t="s">
        <v>579</v>
      </c>
      <c r="B25" s="567"/>
      <c r="C25" s="567"/>
      <c r="D25" s="567"/>
      <c r="E25" s="567"/>
      <c r="F25" s="567"/>
      <c r="G25" s="567"/>
      <c r="H25" s="567"/>
      <c r="I25" s="567"/>
      <c r="J25" s="567"/>
      <c r="K25" s="567"/>
      <c r="L25" s="567"/>
      <c r="M25" s="567"/>
      <c r="N25" s="567"/>
      <c r="O25" s="567"/>
      <c r="P25" s="567"/>
      <c r="Q25" s="567"/>
      <c r="R25" s="567"/>
      <c r="S25" s="567"/>
      <c r="T25" s="567"/>
      <c r="U25" s="567"/>
      <c r="V25" s="567"/>
      <c r="W25" s="567"/>
      <c r="X25" s="567"/>
      <c r="Y25" s="567"/>
      <c r="Z25" s="567"/>
      <c r="AA25" s="567"/>
      <c r="AB25" s="567"/>
      <c r="AC25" s="567"/>
      <c r="AD25" s="567"/>
      <c r="AE25" s="567"/>
      <c r="AF25" s="567"/>
      <c r="AG25" s="567"/>
      <c r="AH25" s="567"/>
      <c r="AI25" s="567"/>
      <c r="AJ25" s="567"/>
      <c r="AK25" s="567"/>
      <c r="AL25" s="567"/>
      <c r="AM25" s="567"/>
      <c r="AN25" s="567"/>
      <c r="AO25" s="567"/>
      <c r="AP25" s="567"/>
      <c r="AQ25" s="567"/>
      <c r="AR25" s="567"/>
      <c r="AS25" s="567"/>
      <c r="AT25" s="567"/>
      <c r="AU25" s="567"/>
      <c r="AV25" s="567"/>
      <c r="AW25" s="567"/>
      <c r="AX25" s="567"/>
      <c r="AY25" s="567"/>
      <c r="AZ25" s="567"/>
      <c r="BA25" s="567"/>
      <c r="BB25" s="567"/>
      <c r="BC25" s="567"/>
      <c r="BD25" s="567"/>
      <c r="BE25" s="567"/>
      <c r="BF25" s="567"/>
      <c r="BG25" s="567"/>
      <c r="BH25" s="567"/>
      <c r="BI25" s="567"/>
      <c r="BJ25" s="567"/>
      <c r="BK25" s="567"/>
      <c r="BL25" s="567"/>
      <c r="BM25" s="567"/>
      <c r="BN25" s="567"/>
      <c r="BO25" s="567"/>
      <c r="BP25" s="567"/>
    </row>
    <row r="26" spans="1:68" ht="12.75">
      <c r="A26" s="568"/>
      <c r="B26" s="568"/>
      <c r="C26" s="568"/>
      <c r="D26" s="568"/>
      <c r="E26" s="568"/>
      <c r="F26" s="568"/>
      <c r="G26" s="568"/>
      <c r="H26" s="568"/>
      <c r="I26" s="568"/>
      <c r="J26" s="568"/>
      <c r="K26" s="568"/>
      <c r="L26" s="568"/>
      <c r="M26" s="568"/>
      <c r="N26" s="568"/>
      <c r="O26" s="568"/>
      <c r="P26" s="568"/>
      <c r="Q26" s="568"/>
      <c r="R26" s="568"/>
      <c r="S26" s="568"/>
      <c r="T26" s="568"/>
      <c r="U26" s="568"/>
      <c r="V26" s="568"/>
      <c r="W26" s="568"/>
      <c r="X26" s="568"/>
      <c r="Y26" s="568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J26" s="568"/>
      <c r="AK26" s="568"/>
      <c r="AL26" s="568"/>
      <c r="AM26" s="568"/>
      <c r="AN26" s="568"/>
      <c r="AO26" s="568"/>
      <c r="AP26" s="568"/>
      <c r="AQ26" s="568"/>
      <c r="AR26" s="568"/>
      <c r="AS26" s="568"/>
      <c r="AT26" s="568"/>
      <c r="AU26" s="568"/>
      <c r="AV26" s="568"/>
      <c r="AW26" s="568"/>
      <c r="AX26" s="568"/>
      <c r="AY26" s="568"/>
      <c r="AZ26" s="568"/>
      <c r="BA26" s="568"/>
      <c r="BB26" s="568"/>
      <c r="BC26" s="568"/>
      <c r="BD26" s="568"/>
      <c r="BE26" s="568"/>
      <c r="BF26" s="568"/>
      <c r="BG26" s="568"/>
      <c r="BH26" s="568"/>
      <c r="BI26" s="568"/>
      <c r="BJ26" s="568"/>
      <c r="BK26" s="568"/>
      <c r="BL26" s="568"/>
      <c r="BM26" s="568"/>
      <c r="BN26" s="568"/>
      <c r="BO26" s="568"/>
      <c r="BP26" s="568"/>
    </row>
    <row r="27" spans="1:68" ht="39" customHeight="1">
      <c r="A27" s="567" t="s">
        <v>580</v>
      </c>
      <c r="B27" s="567"/>
      <c r="C27" s="567"/>
      <c r="D27" s="567"/>
      <c r="E27" s="567"/>
      <c r="F27" s="567"/>
      <c r="G27" s="567"/>
      <c r="H27" s="567"/>
      <c r="I27" s="567"/>
      <c r="J27" s="567"/>
      <c r="K27" s="567"/>
      <c r="L27" s="567"/>
      <c r="M27" s="567"/>
      <c r="N27" s="567"/>
      <c r="O27" s="567"/>
      <c r="P27" s="567"/>
      <c r="Q27" s="567"/>
      <c r="R27" s="567"/>
      <c r="S27" s="567"/>
      <c r="T27" s="567"/>
      <c r="U27" s="567"/>
      <c r="V27" s="567"/>
      <c r="W27" s="567"/>
      <c r="X27" s="567"/>
      <c r="Y27" s="567"/>
      <c r="Z27" s="567"/>
      <c r="AA27" s="567"/>
      <c r="AB27" s="567"/>
      <c r="AC27" s="567"/>
      <c r="AD27" s="567"/>
      <c r="AE27" s="567"/>
      <c r="AF27" s="567"/>
      <c r="AG27" s="567"/>
      <c r="AH27" s="567"/>
      <c r="AI27" s="567"/>
      <c r="AJ27" s="567"/>
      <c r="AK27" s="567"/>
      <c r="AL27" s="567"/>
      <c r="AM27" s="567"/>
      <c r="AN27" s="567"/>
      <c r="AO27" s="567"/>
      <c r="AP27" s="567"/>
      <c r="AQ27" s="567"/>
      <c r="AR27" s="567"/>
      <c r="AS27" s="567"/>
      <c r="AT27" s="567"/>
      <c r="AU27" s="567"/>
      <c r="AV27" s="567"/>
      <c r="AW27" s="567"/>
      <c r="AX27" s="567"/>
      <c r="AY27" s="567"/>
      <c r="AZ27" s="567"/>
      <c r="BA27" s="567"/>
      <c r="BB27" s="567"/>
      <c r="BC27" s="567"/>
      <c r="BD27" s="567"/>
      <c r="BE27" s="567"/>
      <c r="BF27" s="567"/>
      <c r="BG27" s="567"/>
      <c r="BH27" s="567"/>
      <c r="BI27" s="567"/>
      <c r="BJ27" s="567"/>
      <c r="BK27" s="567"/>
      <c r="BL27" s="567"/>
      <c r="BM27" s="567"/>
      <c r="BN27" s="567"/>
      <c r="BO27" s="567"/>
      <c r="BP27" s="567"/>
    </row>
  </sheetData>
  <sheetProtection/>
  <mergeCells count="38">
    <mergeCell ref="A13:D13"/>
    <mergeCell ref="E13:AI13"/>
    <mergeCell ref="AJ13:AW13"/>
    <mergeCell ref="AX13:BF13"/>
    <mergeCell ref="BG13:BO13"/>
    <mergeCell ref="A14:D14"/>
    <mergeCell ref="E14:AI14"/>
    <mergeCell ref="AJ14:AW14"/>
    <mergeCell ref="AX14:BF14"/>
    <mergeCell ref="BG14:BO14"/>
    <mergeCell ref="A12:D12"/>
    <mergeCell ref="E12:AI12"/>
    <mergeCell ref="AJ12:AW12"/>
    <mergeCell ref="AX12:BF12"/>
    <mergeCell ref="BG12:BO12"/>
    <mergeCell ref="A9:D11"/>
    <mergeCell ref="E9:AI11"/>
    <mergeCell ref="AJ9:AW11"/>
    <mergeCell ref="AX9:BF9"/>
    <mergeCell ref="BG9:BO9"/>
    <mergeCell ref="BP9:BP11"/>
    <mergeCell ref="A5:BP5"/>
    <mergeCell ref="T6:BP6"/>
    <mergeCell ref="AI7:BP7"/>
    <mergeCell ref="AX11:BF11"/>
    <mergeCell ref="BG11:BO11"/>
    <mergeCell ref="AX10:BF10"/>
    <mergeCell ref="BG10:BO10"/>
    <mergeCell ref="A3:BP3"/>
    <mergeCell ref="A27:BP27"/>
    <mergeCell ref="A21:BP21"/>
    <mergeCell ref="A22:BP22"/>
    <mergeCell ref="A23:BP23"/>
    <mergeCell ref="A24:BP24"/>
    <mergeCell ref="A25:BP25"/>
    <mergeCell ref="A26:BP26"/>
    <mergeCell ref="A18:AV18"/>
    <mergeCell ref="AZ18:BO18"/>
  </mergeCells>
  <printOptions horizontalCentered="1"/>
  <pageMargins left="0.984251968503937" right="0.3937007874015748" top="0.5905511811023623" bottom="0.3937007874015748" header="0" footer="0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BS83"/>
  <sheetViews>
    <sheetView view="pageBreakPreview" zoomScaleSheetLayoutView="100" workbookViewId="0" topLeftCell="A97">
      <selection activeCell="A42" sqref="A42:BQ42"/>
    </sheetView>
  </sheetViews>
  <sheetFormatPr defaultColWidth="1.12109375" defaultRowHeight="12.75"/>
  <cols>
    <col min="1" max="2" width="1.12109375" style="10" customWidth="1"/>
    <col min="3" max="3" width="2.75390625" style="10" customWidth="1"/>
    <col min="4" max="34" width="1.12109375" style="10" customWidth="1"/>
    <col min="35" max="35" width="1.875" style="10" customWidth="1"/>
    <col min="36" max="45" width="1.12109375" style="10" customWidth="1"/>
    <col min="46" max="46" width="4.00390625" style="10" customWidth="1"/>
    <col min="47" max="53" width="1.12109375" style="10" customWidth="1"/>
    <col min="54" max="54" width="3.75390625" style="10" customWidth="1"/>
    <col min="55" max="55" width="3.625" style="10" customWidth="1"/>
    <col min="56" max="56" width="0.6171875" style="10" customWidth="1"/>
    <col min="57" max="66" width="1.12109375" style="10" customWidth="1"/>
    <col min="67" max="67" width="2.125" style="10" customWidth="1"/>
    <col min="68" max="68" width="1.12109375" style="10" customWidth="1"/>
    <col min="69" max="69" width="15.00390625" style="10" customWidth="1"/>
    <col min="70" max="70" width="12.00390625" style="10" customWidth="1"/>
    <col min="71" max="71" width="9.375" style="10" customWidth="1"/>
    <col min="72" max="16384" width="1.12109375" style="10" customWidth="1"/>
  </cols>
  <sheetData>
    <row r="1" ht="12.75">
      <c r="BQ1" s="68" t="s">
        <v>975</v>
      </c>
    </row>
    <row r="2" spans="1:69" ht="67.5" customHeight="1">
      <c r="A2" s="561" t="s">
        <v>765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561"/>
      <c r="AM2" s="561"/>
      <c r="AN2" s="561"/>
      <c r="AO2" s="561"/>
      <c r="AP2" s="561"/>
      <c r="AQ2" s="561"/>
      <c r="AR2" s="561"/>
      <c r="AS2" s="561"/>
      <c r="AT2" s="561"/>
      <c r="AU2" s="561"/>
      <c r="AV2" s="561"/>
      <c r="AW2" s="561"/>
      <c r="AX2" s="561"/>
      <c r="AY2" s="561"/>
      <c r="AZ2" s="561"/>
      <c r="BA2" s="561"/>
      <c r="BB2" s="561"/>
      <c r="BC2" s="561"/>
      <c r="BD2" s="561"/>
      <c r="BE2" s="561"/>
      <c r="BF2" s="561"/>
      <c r="BG2" s="561"/>
      <c r="BH2" s="561"/>
      <c r="BI2" s="561"/>
      <c r="BJ2" s="561"/>
      <c r="BK2" s="561"/>
      <c r="BL2" s="561"/>
      <c r="BM2" s="561"/>
      <c r="BN2" s="561"/>
      <c r="BO2" s="561"/>
      <c r="BP2" s="561"/>
      <c r="BQ2" s="561"/>
    </row>
    <row r="3" spans="1:69" ht="17.25" customHeight="1">
      <c r="A3" s="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572">
        <v>119</v>
      </c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72"/>
      <c r="AG3" s="572"/>
      <c r="AH3" s="572"/>
      <c r="AI3" s="572"/>
      <c r="AJ3" s="572"/>
      <c r="AK3" s="572"/>
      <c r="AL3" s="572"/>
      <c r="AM3" s="572"/>
      <c r="AN3" s="572"/>
      <c r="AO3" s="572"/>
      <c r="AP3" s="572"/>
      <c r="AQ3" s="572"/>
      <c r="AR3" s="572"/>
      <c r="AS3" s="572"/>
      <c r="AT3" s="572"/>
      <c r="AU3" s="572"/>
      <c r="AV3" s="572"/>
      <c r="AW3" s="572"/>
      <c r="AX3" s="572"/>
      <c r="AY3" s="572"/>
      <c r="AZ3" s="572"/>
      <c r="BA3" s="572"/>
      <c r="BB3" s="572"/>
      <c r="BC3" s="572"/>
      <c r="BD3" s="572"/>
      <c r="BE3" s="572"/>
      <c r="BF3" s="572"/>
      <c r="BG3" s="572"/>
      <c r="BH3" s="572"/>
      <c r="BI3" s="572"/>
      <c r="BJ3" s="572"/>
      <c r="BK3" s="572"/>
      <c r="BL3" s="572"/>
      <c r="BM3" s="572"/>
      <c r="BN3" s="572"/>
      <c r="BO3" s="572"/>
      <c r="BP3" s="572"/>
      <c r="BQ3" s="572"/>
    </row>
    <row r="4" spans="1:69" ht="17.25" customHeight="1">
      <c r="A4" s="6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49"/>
      <c r="AI4" s="573" t="s">
        <v>74</v>
      </c>
      <c r="AJ4" s="573"/>
      <c r="AK4" s="573"/>
      <c r="AL4" s="573"/>
      <c r="AM4" s="573"/>
      <c r="AN4" s="573"/>
      <c r="AO4" s="573"/>
      <c r="AP4" s="573"/>
      <c r="AQ4" s="573"/>
      <c r="AR4" s="573"/>
      <c r="AS4" s="573"/>
      <c r="AT4" s="573"/>
      <c r="AU4" s="573"/>
      <c r="AV4" s="573"/>
      <c r="AW4" s="573"/>
      <c r="AX4" s="573"/>
      <c r="AY4" s="573"/>
      <c r="AZ4" s="573"/>
      <c r="BA4" s="573"/>
      <c r="BB4" s="573"/>
      <c r="BC4" s="573"/>
      <c r="BD4" s="573"/>
      <c r="BE4" s="573"/>
      <c r="BF4" s="573"/>
      <c r="BG4" s="573"/>
      <c r="BH4" s="573"/>
      <c r="BI4" s="573"/>
      <c r="BJ4" s="573"/>
      <c r="BK4" s="573"/>
      <c r="BL4" s="573"/>
      <c r="BM4" s="573"/>
      <c r="BN4" s="573"/>
      <c r="BO4" s="573"/>
      <c r="BP4" s="573"/>
      <c r="BQ4" s="573"/>
    </row>
    <row r="5" spans="1:69" ht="3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</row>
    <row r="6" spans="1:69" ht="49.5" customHeight="1">
      <c r="A6" s="461" t="s">
        <v>125</v>
      </c>
      <c r="B6" s="462"/>
      <c r="C6" s="462"/>
      <c r="D6" s="463"/>
      <c r="E6" s="461" t="s">
        <v>26</v>
      </c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62"/>
      <c r="AA6" s="462"/>
      <c r="AB6" s="462"/>
      <c r="AC6" s="462"/>
      <c r="AD6" s="462"/>
      <c r="AE6" s="462"/>
      <c r="AF6" s="462"/>
      <c r="AG6" s="462"/>
      <c r="AH6" s="462"/>
      <c r="AI6" s="462"/>
      <c r="AJ6" s="462"/>
      <c r="AK6" s="462"/>
      <c r="AL6" s="462"/>
      <c r="AM6" s="462"/>
      <c r="AN6" s="462"/>
      <c r="AO6" s="462"/>
      <c r="AP6" s="462"/>
      <c r="AQ6" s="462"/>
      <c r="AR6" s="462"/>
      <c r="AS6" s="462"/>
      <c r="AT6" s="462"/>
      <c r="AU6" s="462"/>
      <c r="AV6" s="462"/>
      <c r="AW6" s="462"/>
      <c r="AX6" s="462"/>
      <c r="AY6" s="462"/>
      <c r="AZ6" s="462"/>
      <c r="BA6" s="462"/>
      <c r="BB6" s="462"/>
      <c r="BC6" s="462"/>
      <c r="BD6" s="463"/>
      <c r="BE6" s="677" t="s">
        <v>766</v>
      </c>
      <c r="BF6" s="678"/>
      <c r="BG6" s="678"/>
      <c r="BH6" s="678"/>
      <c r="BI6" s="678"/>
      <c r="BJ6" s="678"/>
      <c r="BK6" s="678"/>
      <c r="BL6" s="678"/>
      <c r="BM6" s="678"/>
      <c r="BN6" s="678"/>
      <c r="BO6" s="678"/>
      <c r="BP6" s="679"/>
      <c r="BQ6" s="162" t="s">
        <v>767</v>
      </c>
    </row>
    <row r="7" spans="1:69" ht="12.75">
      <c r="A7" s="553">
        <v>1</v>
      </c>
      <c r="B7" s="554"/>
      <c r="C7" s="554"/>
      <c r="D7" s="555"/>
      <c r="E7" s="553">
        <v>2</v>
      </c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54"/>
      <c r="U7" s="554"/>
      <c r="V7" s="554"/>
      <c r="W7" s="554"/>
      <c r="X7" s="554"/>
      <c r="Y7" s="554"/>
      <c r="Z7" s="554"/>
      <c r="AA7" s="554"/>
      <c r="AB7" s="554"/>
      <c r="AC7" s="554"/>
      <c r="AD7" s="554"/>
      <c r="AE7" s="554"/>
      <c r="AF7" s="554"/>
      <c r="AG7" s="554"/>
      <c r="AH7" s="554"/>
      <c r="AI7" s="554"/>
      <c r="AJ7" s="554"/>
      <c r="AK7" s="554"/>
      <c r="AL7" s="554"/>
      <c r="AM7" s="554"/>
      <c r="AN7" s="554"/>
      <c r="AO7" s="554"/>
      <c r="AP7" s="554"/>
      <c r="AQ7" s="554"/>
      <c r="AR7" s="554"/>
      <c r="AS7" s="554"/>
      <c r="AT7" s="554"/>
      <c r="AU7" s="554"/>
      <c r="AV7" s="554"/>
      <c r="AW7" s="554"/>
      <c r="AX7" s="554"/>
      <c r="AY7" s="554"/>
      <c r="AZ7" s="554"/>
      <c r="BA7" s="554"/>
      <c r="BB7" s="554"/>
      <c r="BC7" s="554"/>
      <c r="BD7" s="555"/>
      <c r="BE7" s="680">
        <v>3</v>
      </c>
      <c r="BF7" s="681"/>
      <c r="BG7" s="681"/>
      <c r="BH7" s="681"/>
      <c r="BI7" s="681"/>
      <c r="BJ7" s="681"/>
      <c r="BK7" s="681"/>
      <c r="BL7" s="681"/>
      <c r="BM7" s="681"/>
      <c r="BN7" s="681"/>
      <c r="BO7" s="681"/>
      <c r="BP7" s="682"/>
      <c r="BQ7" s="69">
        <v>4</v>
      </c>
    </row>
    <row r="8" spans="1:69" ht="25.5" customHeight="1">
      <c r="A8" s="749">
        <v>1</v>
      </c>
      <c r="B8" s="750"/>
      <c r="C8" s="750"/>
      <c r="D8" s="751"/>
      <c r="E8" s="671" t="s">
        <v>132</v>
      </c>
      <c r="F8" s="672"/>
      <c r="G8" s="672"/>
      <c r="H8" s="672"/>
      <c r="I8" s="672"/>
      <c r="J8" s="672"/>
      <c r="K8" s="672"/>
      <c r="L8" s="672"/>
      <c r="M8" s="672"/>
      <c r="N8" s="672"/>
      <c r="O8" s="672"/>
      <c r="P8" s="672"/>
      <c r="Q8" s="672"/>
      <c r="R8" s="672"/>
      <c r="S8" s="672"/>
      <c r="T8" s="672"/>
      <c r="U8" s="672"/>
      <c r="V8" s="672"/>
      <c r="W8" s="672"/>
      <c r="X8" s="672"/>
      <c r="Y8" s="672"/>
      <c r="Z8" s="672"/>
      <c r="AA8" s="672"/>
      <c r="AB8" s="672"/>
      <c r="AC8" s="672"/>
      <c r="AD8" s="672"/>
      <c r="AE8" s="672"/>
      <c r="AF8" s="672"/>
      <c r="AG8" s="672"/>
      <c r="AH8" s="672"/>
      <c r="AI8" s="672"/>
      <c r="AJ8" s="672"/>
      <c r="AK8" s="672"/>
      <c r="AL8" s="672"/>
      <c r="AM8" s="672"/>
      <c r="AN8" s="672"/>
      <c r="AO8" s="672"/>
      <c r="AP8" s="672"/>
      <c r="AQ8" s="672"/>
      <c r="AR8" s="672"/>
      <c r="AS8" s="672"/>
      <c r="AT8" s="672"/>
      <c r="AU8" s="672"/>
      <c r="AV8" s="672"/>
      <c r="AW8" s="672"/>
      <c r="AX8" s="672"/>
      <c r="AY8" s="672"/>
      <c r="AZ8" s="672"/>
      <c r="BA8" s="672"/>
      <c r="BB8" s="672"/>
      <c r="BC8" s="672"/>
      <c r="BD8" s="673"/>
      <c r="BE8" s="674" t="s">
        <v>8</v>
      </c>
      <c r="BF8" s="675"/>
      <c r="BG8" s="675"/>
      <c r="BH8" s="675"/>
      <c r="BI8" s="675"/>
      <c r="BJ8" s="675"/>
      <c r="BK8" s="675"/>
      <c r="BL8" s="675"/>
      <c r="BM8" s="675"/>
      <c r="BN8" s="675"/>
      <c r="BO8" s="675"/>
      <c r="BP8" s="676"/>
      <c r="BQ8" s="110">
        <f>SUM(BQ10:BQ14)</f>
        <v>911350.68880944</v>
      </c>
    </row>
    <row r="9" spans="1:69" ht="15.75">
      <c r="A9" s="746"/>
      <c r="B9" s="747"/>
      <c r="C9" s="747"/>
      <c r="D9" s="748"/>
      <c r="E9" s="652" t="s">
        <v>133</v>
      </c>
      <c r="F9" s="653"/>
      <c r="G9" s="653"/>
      <c r="H9" s="653"/>
      <c r="I9" s="653"/>
      <c r="J9" s="653"/>
      <c r="K9" s="653"/>
      <c r="L9" s="653"/>
      <c r="M9" s="653"/>
      <c r="N9" s="653"/>
      <c r="O9" s="653"/>
      <c r="P9" s="653"/>
      <c r="Q9" s="653"/>
      <c r="R9" s="653"/>
      <c r="S9" s="653"/>
      <c r="T9" s="653"/>
      <c r="U9" s="653"/>
      <c r="V9" s="653"/>
      <c r="W9" s="653"/>
      <c r="X9" s="653"/>
      <c r="Y9" s="653"/>
      <c r="Z9" s="653"/>
      <c r="AA9" s="653"/>
      <c r="AB9" s="653"/>
      <c r="AC9" s="653"/>
      <c r="AD9" s="653"/>
      <c r="AE9" s="653"/>
      <c r="AF9" s="653"/>
      <c r="AG9" s="653"/>
      <c r="AH9" s="653"/>
      <c r="AI9" s="653"/>
      <c r="AJ9" s="653"/>
      <c r="AK9" s="653"/>
      <c r="AL9" s="653"/>
      <c r="AM9" s="653"/>
      <c r="AN9" s="653"/>
      <c r="AO9" s="653"/>
      <c r="AP9" s="653"/>
      <c r="AQ9" s="653"/>
      <c r="AR9" s="653"/>
      <c r="AS9" s="653"/>
      <c r="AT9" s="653"/>
      <c r="AU9" s="653"/>
      <c r="AV9" s="653"/>
      <c r="AW9" s="653"/>
      <c r="AX9" s="653"/>
      <c r="AY9" s="653"/>
      <c r="AZ9" s="653"/>
      <c r="BA9" s="653"/>
      <c r="BB9" s="653"/>
      <c r="BC9" s="653"/>
      <c r="BD9" s="654"/>
      <c r="BE9" s="614"/>
      <c r="BF9" s="615"/>
      <c r="BG9" s="615"/>
      <c r="BH9" s="615"/>
      <c r="BI9" s="615"/>
      <c r="BJ9" s="615"/>
      <c r="BK9" s="615"/>
      <c r="BL9" s="615"/>
      <c r="BM9" s="615"/>
      <c r="BN9" s="615"/>
      <c r="BO9" s="615"/>
      <c r="BP9" s="616"/>
      <c r="BQ9" s="190"/>
    </row>
    <row r="10" spans="1:69" ht="30" customHeight="1">
      <c r="A10" s="699" t="s">
        <v>27</v>
      </c>
      <c r="B10" s="700"/>
      <c r="C10" s="700"/>
      <c r="D10" s="701"/>
      <c r="E10" s="626" t="s">
        <v>321</v>
      </c>
      <c r="F10" s="627"/>
      <c r="G10" s="627"/>
      <c r="H10" s="627"/>
      <c r="I10" s="627"/>
      <c r="J10" s="627"/>
      <c r="K10" s="627"/>
      <c r="L10" s="627"/>
      <c r="M10" s="627"/>
      <c r="N10" s="627"/>
      <c r="O10" s="627"/>
      <c r="P10" s="627"/>
      <c r="Q10" s="627"/>
      <c r="R10" s="627"/>
      <c r="S10" s="627"/>
      <c r="T10" s="627"/>
      <c r="U10" s="627"/>
      <c r="V10" s="627"/>
      <c r="W10" s="627"/>
      <c r="X10" s="627"/>
      <c r="Y10" s="627"/>
      <c r="Z10" s="627"/>
      <c r="AA10" s="627"/>
      <c r="AB10" s="627"/>
      <c r="AC10" s="627"/>
      <c r="AD10" s="627"/>
      <c r="AE10" s="627"/>
      <c r="AF10" s="627"/>
      <c r="AG10" s="627"/>
      <c r="AH10" s="627"/>
      <c r="AI10" s="627"/>
      <c r="AJ10" s="627"/>
      <c r="AK10" s="627"/>
      <c r="AL10" s="627"/>
      <c r="AM10" s="627"/>
      <c r="AN10" s="627"/>
      <c r="AO10" s="627"/>
      <c r="AP10" s="627"/>
      <c r="AQ10" s="627"/>
      <c r="AR10" s="627"/>
      <c r="AS10" s="627"/>
      <c r="AT10" s="627"/>
      <c r="AU10" s="627"/>
      <c r="AV10" s="627"/>
      <c r="AW10" s="627"/>
      <c r="AX10" s="627"/>
      <c r="AY10" s="627"/>
      <c r="AZ10" s="627"/>
      <c r="BA10" s="627"/>
      <c r="BB10" s="627"/>
      <c r="BC10" s="627"/>
      <c r="BD10" s="628"/>
      <c r="BE10" s="639">
        <f>'211 МБ'!D23</f>
        <v>546050.9024159999</v>
      </c>
      <c r="BF10" s="640"/>
      <c r="BG10" s="640"/>
      <c r="BH10" s="640"/>
      <c r="BI10" s="640"/>
      <c r="BJ10" s="640"/>
      <c r="BK10" s="640"/>
      <c r="BL10" s="640"/>
      <c r="BM10" s="640"/>
      <c r="BN10" s="640"/>
      <c r="BO10" s="640"/>
      <c r="BP10" s="641"/>
      <c r="BQ10" s="112">
        <f>BE10*22%</f>
        <v>120131.19853151999</v>
      </c>
    </row>
    <row r="11" spans="1:69" ht="29.25" customHeight="1">
      <c r="A11" s="693" t="s">
        <v>28</v>
      </c>
      <c r="B11" s="694"/>
      <c r="C11" s="694"/>
      <c r="D11" s="695"/>
      <c r="E11" s="626" t="s">
        <v>326</v>
      </c>
      <c r="F11" s="627"/>
      <c r="G11" s="627"/>
      <c r="H11" s="627"/>
      <c r="I11" s="627"/>
      <c r="J11" s="627"/>
      <c r="K11" s="627"/>
      <c r="L11" s="627"/>
      <c r="M11" s="627"/>
      <c r="N11" s="627"/>
      <c r="O11" s="627"/>
      <c r="P11" s="627"/>
      <c r="Q11" s="627"/>
      <c r="R11" s="627"/>
      <c r="S11" s="627"/>
      <c r="T11" s="627"/>
      <c r="U11" s="627"/>
      <c r="V11" s="627"/>
      <c r="W11" s="627"/>
      <c r="X11" s="627"/>
      <c r="Y11" s="627"/>
      <c r="Z11" s="627"/>
      <c r="AA11" s="627"/>
      <c r="AB11" s="627"/>
      <c r="AC11" s="627"/>
      <c r="AD11" s="627"/>
      <c r="AE11" s="627"/>
      <c r="AF11" s="627"/>
      <c r="AG11" s="627"/>
      <c r="AH11" s="627"/>
      <c r="AI11" s="627"/>
      <c r="AJ11" s="627"/>
      <c r="AK11" s="627"/>
      <c r="AL11" s="627"/>
      <c r="AM11" s="627"/>
      <c r="AN11" s="627"/>
      <c r="AO11" s="627"/>
      <c r="AP11" s="627"/>
      <c r="AQ11" s="627"/>
      <c r="AR11" s="627"/>
      <c r="AS11" s="627"/>
      <c r="AT11" s="627"/>
      <c r="AU11" s="627"/>
      <c r="AV11" s="627"/>
      <c r="AW11" s="627"/>
      <c r="AX11" s="627"/>
      <c r="AY11" s="627"/>
      <c r="AZ11" s="627"/>
      <c r="BA11" s="627"/>
      <c r="BB11" s="627"/>
      <c r="BC11" s="627"/>
      <c r="BD11" s="628"/>
      <c r="BE11" s="639">
        <f>'211 МБ'!D28</f>
        <v>904716.8370359999</v>
      </c>
      <c r="BF11" s="640"/>
      <c r="BG11" s="640"/>
      <c r="BH11" s="640"/>
      <c r="BI11" s="640"/>
      <c r="BJ11" s="640"/>
      <c r="BK11" s="640"/>
      <c r="BL11" s="640"/>
      <c r="BM11" s="640"/>
      <c r="BN11" s="640"/>
      <c r="BO11" s="640"/>
      <c r="BP11" s="641"/>
      <c r="BQ11" s="112">
        <f>BE11*22%</f>
        <v>199037.70414791998</v>
      </c>
    </row>
    <row r="12" spans="1:69" ht="28.5" customHeight="1">
      <c r="A12" s="693" t="s">
        <v>29</v>
      </c>
      <c r="B12" s="694"/>
      <c r="C12" s="694"/>
      <c r="D12" s="695"/>
      <c r="E12" s="626" t="s">
        <v>327</v>
      </c>
      <c r="F12" s="627"/>
      <c r="G12" s="627"/>
      <c r="H12" s="627"/>
      <c r="I12" s="627"/>
      <c r="J12" s="627"/>
      <c r="K12" s="627"/>
      <c r="L12" s="627"/>
      <c r="M12" s="627"/>
      <c r="N12" s="627"/>
      <c r="O12" s="627"/>
      <c r="P12" s="627"/>
      <c r="Q12" s="627"/>
      <c r="R12" s="627"/>
      <c r="S12" s="627"/>
      <c r="T12" s="627"/>
      <c r="U12" s="627"/>
      <c r="V12" s="627"/>
      <c r="W12" s="627"/>
      <c r="X12" s="627"/>
      <c r="Y12" s="627"/>
      <c r="Z12" s="627"/>
      <c r="AA12" s="627"/>
      <c r="AB12" s="627"/>
      <c r="AC12" s="627"/>
      <c r="AD12" s="627"/>
      <c r="AE12" s="627"/>
      <c r="AF12" s="627"/>
      <c r="AG12" s="627"/>
      <c r="AH12" s="627"/>
      <c r="AI12" s="627"/>
      <c r="AJ12" s="627"/>
      <c r="AK12" s="627"/>
      <c r="AL12" s="627"/>
      <c r="AM12" s="627"/>
      <c r="AN12" s="627"/>
      <c r="AO12" s="627"/>
      <c r="AP12" s="627"/>
      <c r="AQ12" s="627"/>
      <c r="AR12" s="627"/>
      <c r="AS12" s="627"/>
      <c r="AT12" s="627"/>
      <c r="AU12" s="627"/>
      <c r="AV12" s="627"/>
      <c r="AW12" s="627"/>
      <c r="AX12" s="627"/>
      <c r="AY12" s="627"/>
      <c r="AZ12" s="627"/>
      <c r="BA12" s="627"/>
      <c r="BB12" s="627"/>
      <c r="BC12" s="627"/>
      <c r="BD12" s="628"/>
      <c r="BE12" s="639">
        <f>'211 МБ'!D33</f>
        <v>363738.94212</v>
      </c>
      <c r="BF12" s="640"/>
      <c r="BG12" s="640"/>
      <c r="BH12" s="640"/>
      <c r="BI12" s="640"/>
      <c r="BJ12" s="640"/>
      <c r="BK12" s="640"/>
      <c r="BL12" s="640"/>
      <c r="BM12" s="640"/>
      <c r="BN12" s="640"/>
      <c r="BO12" s="640"/>
      <c r="BP12" s="641"/>
      <c r="BQ12" s="112">
        <f>BE12*22%</f>
        <v>80022.5672664</v>
      </c>
    </row>
    <row r="13" spans="1:69" ht="27.75" customHeight="1">
      <c r="A13" s="693" t="s">
        <v>150</v>
      </c>
      <c r="B13" s="694"/>
      <c r="C13" s="694"/>
      <c r="D13" s="695"/>
      <c r="E13" s="626" t="s">
        <v>146</v>
      </c>
      <c r="F13" s="627"/>
      <c r="G13" s="627"/>
      <c r="H13" s="627"/>
      <c r="I13" s="627"/>
      <c r="J13" s="627"/>
      <c r="K13" s="627"/>
      <c r="L13" s="627"/>
      <c r="M13" s="627"/>
      <c r="N13" s="627"/>
      <c r="O13" s="627"/>
      <c r="P13" s="627"/>
      <c r="Q13" s="627"/>
      <c r="R13" s="627"/>
      <c r="S13" s="627"/>
      <c r="T13" s="627"/>
      <c r="U13" s="627"/>
      <c r="V13" s="627"/>
      <c r="W13" s="627"/>
      <c r="X13" s="627"/>
      <c r="Y13" s="627"/>
      <c r="Z13" s="627"/>
      <c r="AA13" s="627"/>
      <c r="AB13" s="627"/>
      <c r="AC13" s="627"/>
      <c r="AD13" s="627"/>
      <c r="AE13" s="627"/>
      <c r="AF13" s="627"/>
      <c r="AG13" s="627"/>
      <c r="AH13" s="627"/>
      <c r="AI13" s="627"/>
      <c r="AJ13" s="627"/>
      <c r="AK13" s="627"/>
      <c r="AL13" s="627"/>
      <c r="AM13" s="627"/>
      <c r="AN13" s="627"/>
      <c r="AO13" s="627"/>
      <c r="AP13" s="627"/>
      <c r="AQ13" s="627"/>
      <c r="AR13" s="627"/>
      <c r="AS13" s="627"/>
      <c r="AT13" s="627"/>
      <c r="AU13" s="627"/>
      <c r="AV13" s="627"/>
      <c r="AW13" s="627"/>
      <c r="AX13" s="627"/>
      <c r="AY13" s="627"/>
      <c r="AZ13" s="627"/>
      <c r="BA13" s="627"/>
      <c r="BB13" s="627"/>
      <c r="BC13" s="627"/>
      <c r="BD13" s="628"/>
      <c r="BE13" s="668">
        <f>'211 МБ'!D50-'211 МБ'!D47</f>
        <v>911576.772996</v>
      </c>
      <c r="BF13" s="669"/>
      <c r="BG13" s="669"/>
      <c r="BH13" s="669"/>
      <c r="BI13" s="669"/>
      <c r="BJ13" s="669"/>
      <c r="BK13" s="669"/>
      <c r="BL13" s="669"/>
      <c r="BM13" s="669"/>
      <c r="BN13" s="669"/>
      <c r="BO13" s="669"/>
      <c r="BP13" s="670"/>
      <c r="BQ13" s="112">
        <f>BE13*22%</f>
        <v>200546.89005912</v>
      </c>
    </row>
    <row r="14" spans="1:69" s="22" customFormat="1" ht="17.25" customHeight="1">
      <c r="A14" s="699" t="s">
        <v>371</v>
      </c>
      <c r="B14" s="700"/>
      <c r="C14" s="700"/>
      <c r="D14" s="701"/>
      <c r="E14" s="743" t="s">
        <v>134</v>
      </c>
      <c r="F14" s="744"/>
      <c r="G14" s="744"/>
      <c r="H14" s="744"/>
      <c r="I14" s="744"/>
      <c r="J14" s="744"/>
      <c r="K14" s="744"/>
      <c r="L14" s="744"/>
      <c r="M14" s="744"/>
      <c r="N14" s="744"/>
      <c r="O14" s="744"/>
      <c r="P14" s="744"/>
      <c r="Q14" s="744"/>
      <c r="R14" s="744"/>
      <c r="S14" s="744"/>
      <c r="T14" s="744"/>
      <c r="U14" s="744"/>
      <c r="V14" s="744"/>
      <c r="W14" s="744"/>
      <c r="X14" s="744"/>
      <c r="Y14" s="744"/>
      <c r="Z14" s="744"/>
      <c r="AA14" s="744"/>
      <c r="AB14" s="744"/>
      <c r="AC14" s="744"/>
      <c r="AD14" s="744"/>
      <c r="AE14" s="744"/>
      <c r="AF14" s="744"/>
      <c r="AG14" s="744"/>
      <c r="AH14" s="744"/>
      <c r="AI14" s="744"/>
      <c r="AJ14" s="744"/>
      <c r="AK14" s="744"/>
      <c r="AL14" s="744"/>
      <c r="AM14" s="744"/>
      <c r="AN14" s="744"/>
      <c r="AO14" s="744"/>
      <c r="AP14" s="744"/>
      <c r="AQ14" s="744"/>
      <c r="AR14" s="744"/>
      <c r="AS14" s="744"/>
      <c r="AT14" s="744"/>
      <c r="AU14" s="744"/>
      <c r="AV14" s="744"/>
      <c r="AW14" s="744"/>
      <c r="AX14" s="744"/>
      <c r="AY14" s="744"/>
      <c r="AZ14" s="744"/>
      <c r="BA14" s="744"/>
      <c r="BB14" s="744"/>
      <c r="BC14" s="744"/>
      <c r="BD14" s="745"/>
      <c r="BE14" s="639">
        <f>'211 МБ'!D67-'211 МБ'!D64</f>
        <v>1416419.676384</v>
      </c>
      <c r="BF14" s="640"/>
      <c r="BG14" s="640"/>
      <c r="BH14" s="640"/>
      <c r="BI14" s="640"/>
      <c r="BJ14" s="640"/>
      <c r="BK14" s="640"/>
      <c r="BL14" s="640"/>
      <c r="BM14" s="640"/>
      <c r="BN14" s="640"/>
      <c r="BO14" s="640"/>
      <c r="BP14" s="641"/>
      <c r="BQ14" s="112">
        <f>BE14*22%</f>
        <v>311612.32880448</v>
      </c>
    </row>
    <row r="15" spans="1:69" ht="14.25">
      <c r="A15" s="696">
        <v>2</v>
      </c>
      <c r="B15" s="697"/>
      <c r="C15" s="697"/>
      <c r="D15" s="698"/>
      <c r="E15" s="629" t="s">
        <v>30</v>
      </c>
      <c r="F15" s="630"/>
      <c r="G15" s="630"/>
      <c r="H15" s="630"/>
      <c r="I15" s="630"/>
      <c r="J15" s="630"/>
      <c r="K15" s="630"/>
      <c r="L15" s="630"/>
      <c r="M15" s="630"/>
      <c r="N15" s="630"/>
      <c r="O15" s="630"/>
      <c r="P15" s="630"/>
      <c r="Q15" s="630"/>
      <c r="R15" s="630"/>
      <c r="S15" s="630"/>
      <c r="T15" s="630"/>
      <c r="U15" s="630"/>
      <c r="V15" s="630"/>
      <c r="W15" s="630"/>
      <c r="X15" s="630"/>
      <c r="Y15" s="630"/>
      <c r="Z15" s="630"/>
      <c r="AA15" s="630"/>
      <c r="AB15" s="630"/>
      <c r="AC15" s="630"/>
      <c r="AD15" s="630"/>
      <c r="AE15" s="630"/>
      <c r="AF15" s="630"/>
      <c r="AG15" s="630"/>
      <c r="AH15" s="630"/>
      <c r="AI15" s="630"/>
      <c r="AJ15" s="630"/>
      <c r="AK15" s="630"/>
      <c r="AL15" s="630"/>
      <c r="AM15" s="630"/>
      <c r="AN15" s="630"/>
      <c r="AO15" s="630"/>
      <c r="AP15" s="630"/>
      <c r="AQ15" s="630"/>
      <c r="AR15" s="630"/>
      <c r="AS15" s="630"/>
      <c r="AT15" s="630"/>
      <c r="AU15" s="630"/>
      <c r="AV15" s="630"/>
      <c r="AW15" s="630"/>
      <c r="AX15" s="630"/>
      <c r="AY15" s="630"/>
      <c r="AZ15" s="630"/>
      <c r="BA15" s="630"/>
      <c r="BB15" s="630"/>
      <c r="BC15" s="630"/>
      <c r="BD15" s="631"/>
      <c r="BE15" s="734" t="s">
        <v>8</v>
      </c>
      <c r="BF15" s="735"/>
      <c r="BG15" s="735"/>
      <c r="BH15" s="735"/>
      <c r="BI15" s="735"/>
      <c r="BJ15" s="735"/>
      <c r="BK15" s="735"/>
      <c r="BL15" s="735"/>
      <c r="BM15" s="735"/>
      <c r="BN15" s="735"/>
      <c r="BO15" s="735"/>
      <c r="BP15" s="736"/>
      <c r="BQ15" s="708">
        <f>BQ18+BQ26</f>
        <v>128417.59705951197</v>
      </c>
    </row>
    <row r="16" spans="1:69" ht="12.75" customHeight="1">
      <c r="A16" s="699"/>
      <c r="B16" s="700"/>
      <c r="C16" s="700"/>
      <c r="D16" s="701"/>
      <c r="E16" s="636" t="s">
        <v>61</v>
      </c>
      <c r="F16" s="637"/>
      <c r="G16" s="637"/>
      <c r="H16" s="637"/>
      <c r="I16" s="637"/>
      <c r="J16" s="637"/>
      <c r="K16" s="637"/>
      <c r="L16" s="637"/>
      <c r="M16" s="637"/>
      <c r="N16" s="637"/>
      <c r="O16" s="637"/>
      <c r="P16" s="637"/>
      <c r="Q16" s="637"/>
      <c r="R16" s="637"/>
      <c r="S16" s="637"/>
      <c r="T16" s="637"/>
      <c r="U16" s="637"/>
      <c r="V16" s="637"/>
      <c r="W16" s="637"/>
      <c r="X16" s="637"/>
      <c r="Y16" s="637"/>
      <c r="Z16" s="637"/>
      <c r="AA16" s="637"/>
      <c r="AB16" s="637"/>
      <c r="AC16" s="637"/>
      <c r="AD16" s="637"/>
      <c r="AE16" s="637"/>
      <c r="AF16" s="637"/>
      <c r="AG16" s="637"/>
      <c r="AH16" s="637"/>
      <c r="AI16" s="637"/>
      <c r="AJ16" s="637"/>
      <c r="AK16" s="637"/>
      <c r="AL16" s="637"/>
      <c r="AM16" s="637"/>
      <c r="AN16" s="637"/>
      <c r="AO16" s="637"/>
      <c r="AP16" s="637"/>
      <c r="AQ16" s="637"/>
      <c r="AR16" s="637"/>
      <c r="AS16" s="637"/>
      <c r="AT16" s="637"/>
      <c r="AU16" s="637"/>
      <c r="AV16" s="637"/>
      <c r="AW16" s="637"/>
      <c r="AX16" s="637"/>
      <c r="AY16" s="637"/>
      <c r="AZ16" s="637"/>
      <c r="BA16" s="637"/>
      <c r="BB16" s="637"/>
      <c r="BC16" s="637"/>
      <c r="BD16" s="638"/>
      <c r="BE16" s="737"/>
      <c r="BF16" s="738"/>
      <c r="BG16" s="738"/>
      <c r="BH16" s="738"/>
      <c r="BI16" s="738"/>
      <c r="BJ16" s="738"/>
      <c r="BK16" s="738"/>
      <c r="BL16" s="738"/>
      <c r="BM16" s="738"/>
      <c r="BN16" s="738"/>
      <c r="BO16" s="738"/>
      <c r="BP16" s="739"/>
      <c r="BQ16" s="709"/>
    </row>
    <row r="17" spans="1:69" ht="15">
      <c r="A17" s="696" t="s">
        <v>32</v>
      </c>
      <c r="B17" s="697"/>
      <c r="C17" s="697"/>
      <c r="D17" s="698"/>
      <c r="E17" s="652" t="s">
        <v>6</v>
      </c>
      <c r="F17" s="653"/>
      <c r="G17" s="653"/>
      <c r="H17" s="653"/>
      <c r="I17" s="653"/>
      <c r="J17" s="653"/>
      <c r="K17" s="653"/>
      <c r="L17" s="653"/>
      <c r="M17" s="653"/>
      <c r="N17" s="653"/>
      <c r="O17" s="653"/>
      <c r="P17" s="653"/>
      <c r="Q17" s="653"/>
      <c r="R17" s="653"/>
      <c r="S17" s="653"/>
      <c r="T17" s="653"/>
      <c r="U17" s="653"/>
      <c r="V17" s="653"/>
      <c r="W17" s="653"/>
      <c r="X17" s="653"/>
      <c r="Y17" s="653"/>
      <c r="Z17" s="653"/>
      <c r="AA17" s="653"/>
      <c r="AB17" s="653"/>
      <c r="AC17" s="653"/>
      <c r="AD17" s="653"/>
      <c r="AE17" s="653"/>
      <c r="AF17" s="653"/>
      <c r="AG17" s="653"/>
      <c r="AH17" s="653"/>
      <c r="AI17" s="653"/>
      <c r="AJ17" s="653"/>
      <c r="AK17" s="653"/>
      <c r="AL17" s="653"/>
      <c r="AM17" s="653"/>
      <c r="AN17" s="653"/>
      <c r="AO17" s="653"/>
      <c r="AP17" s="653"/>
      <c r="AQ17" s="653"/>
      <c r="AR17" s="653"/>
      <c r="AS17" s="653"/>
      <c r="AT17" s="653"/>
      <c r="AU17" s="653"/>
      <c r="AV17" s="653"/>
      <c r="AW17" s="653"/>
      <c r="AX17" s="653"/>
      <c r="AY17" s="653"/>
      <c r="AZ17" s="653"/>
      <c r="BA17" s="653"/>
      <c r="BB17" s="653"/>
      <c r="BC17" s="653"/>
      <c r="BD17" s="654"/>
      <c r="BE17" s="719">
        <f>BE20+BE25</f>
        <v>1416419.676384</v>
      </c>
      <c r="BF17" s="720"/>
      <c r="BG17" s="720"/>
      <c r="BH17" s="720"/>
      <c r="BI17" s="720"/>
      <c r="BJ17" s="720"/>
      <c r="BK17" s="720"/>
      <c r="BL17" s="720"/>
      <c r="BM17" s="720"/>
      <c r="BN17" s="720"/>
      <c r="BO17" s="720"/>
      <c r="BP17" s="720"/>
      <c r="BQ17" s="116"/>
    </row>
    <row r="18" spans="1:69" ht="15">
      <c r="A18" s="740"/>
      <c r="B18" s="741"/>
      <c r="C18" s="741"/>
      <c r="D18" s="742"/>
      <c r="E18" s="657" t="s">
        <v>31</v>
      </c>
      <c r="F18" s="658"/>
      <c r="G18" s="658"/>
      <c r="H18" s="658"/>
      <c r="I18" s="658"/>
      <c r="J18" s="658"/>
      <c r="K18" s="658"/>
      <c r="L18" s="658"/>
      <c r="M18" s="658"/>
      <c r="N18" s="658"/>
      <c r="O18" s="658"/>
      <c r="P18" s="658"/>
      <c r="Q18" s="658"/>
      <c r="R18" s="658"/>
      <c r="S18" s="658"/>
      <c r="T18" s="658"/>
      <c r="U18" s="658"/>
      <c r="V18" s="658"/>
      <c r="W18" s="658"/>
      <c r="X18" s="658"/>
      <c r="Y18" s="658"/>
      <c r="Z18" s="658"/>
      <c r="AA18" s="658"/>
      <c r="AB18" s="658"/>
      <c r="AC18" s="658"/>
      <c r="AD18" s="658"/>
      <c r="AE18" s="658"/>
      <c r="AF18" s="658"/>
      <c r="AG18" s="658"/>
      <c r="AH18" s="658"/>
      <c r="AI18" s="658"/>
      <c r="AJ18" s="658"/>
      <c r="AK18" s="658"/>
      <c r="AL18" s="658"/>
      <c r="AM18" s="658"/>
      <c r="AN18" s="658"/>
      <c r="AO18" s="658"/>
      <c r="AP18" s="658"/>
      <c r="AQ18" s="658"/>
      <c r="AR18" s="658"/>
      <c r="AS18" s="658"/>
      <c r="AT18" s="658"/>
      <c r="AU18" s="658"/>
      <c r="AV18" s="658"/>
      <c r="AW18" s="658"/>
      <c r="AX18" s="658"/>
      <c r="AY18" s="658"/>
      <c r="AZ18" s="658"/>
      <c r="BA18" s="658"/>
      <c r="BB18" s="658"/>
      <c r="BC18" s="658"/>
      <c r="BD18" s="659"/>
      <c r="BE18" s="716"/>
      <c r="BF18" s="717"/>
      <c r="BG18" s="717"/>
      <c r="BH18" s="717"/>
      <c r="BI18" s="717"/>
      <c r="BJ18" s="717"/>
      <c r="BK18" s="717"/>
      <c r="BL18" s="717"/>
      <c r="BM18" s="717"/>
      <c r="BN18" s="717"/>
      <c r="BO18" s="717"/>
      <c r="BP18" s="717"/>
      <c r="BQ18" s="119">
        <f>SUM(BQ21:BQ25)</f>
        <v>120132.59079760798</v>
      </c>
    </row>
    <row r="19" spans="1:69" ht="15">
      <c r="A19" s="699"/>
      <c r="B19" s="700"/>
      <c r="C19" s="700"/>
      <c r="D19" s="701"/>
      <c r="E19" s="649" t="s">
        <v>62</v>
      </c>
      <c r="F19" s="650"/>
      <c r="G19" s="650"/>
      <c r="H19" s="650"/>
      <c r="I19" s="650"/>
      <c r="J19" s="650"/>
      <c r="K19" s="650"/>
      <c r="L19" s="650"/>
      <c r="M19" s="650"/>
      <c r="N19" s="650"/>
      <c r="O19" s="650"/>
      <c r="P19" s="650"/>
      <c r="Q19" s="650"/>
      <c r="R19" s="650"/>
      <c r="S19" s="650"/>
      <c r="T19" s="650"/>
      <c r="U19" s="650"/>
      <c r="V19" s="650"/>
      <c r="W19" s="650"/>
      <c r="X19" s="650"/>
      <c r="Y19" s="650"/>
      <c r="Z19" s="650"/>
      <c r="AA19" s="650"/>
      <c r="AB19" s="650"/>
      <c r="AC19" s="650"/>
      <c r="AD19" s="650"/>
      <c r="AE19" s="650"/>
      <c r="AF19" s="650"/>
      <c r="AG19" s="650"/>
      <c r="AH19" s="650"/>
      <c r="AI19" s="650"/>
      <c r="AJ19" s="650"/>
      <c r="AK19" s="650"/>
      <c r="AL19" s="650"/>
      <c r="AM19" s="650"/>
      <c r="AN19" s="650"/>
      <c r="AO19" s="650"/>
      <c r="AP19" s="650"/>
      <c r="AQ19" s="650"/>
      <c r="AR19" s="650"/>
      <c r="AS19" s="650"/>
      <c r="AT19" s="650"/>
      <c r="AU19" s="650"/>
      <c r="AV19" s="650"/>
      <c r="AW19" s="650"/>
      <c r="AX19" s="650"/>
      <c r="AY19" s="650"/>
      <c r="AZ19" s="650"/>
      <c r="BA19" s="650"/>
      <c r="BB19" s="650"/>
      <c r="BC19" s="650"/>
      <c r="BD19" s="651"/>
      <c r="BE19" s="716"/>
      <c r="BF19" s="717"/>
      <c r="BG19" s="717"/>
      <c r="BH19" s="717"/>
      <c r="BI19" s="717"/>
      <c r="BJ19" s="717"/>
      <c r="BK19" s="717"/>
      <c r="BL19" s="717"/>
      <c r="BM19" s="717"/>
      <c r="BN19" s="717"/>
      <c r="BO19" s="717"/>
      <c r="BP19" s="717"/>
      <c r="BQ19" s="119"/>
    </row>
    <row r="20" spans="1:69" ht="15" customHeight="1">
      <c r="A20" s="731"/>
      <c r="B20" s="732"/>
      <c r="C20" s="732"/>
      <c r="D20" s="733"/>
      <c r="E20" s="652" t="s">
        <v>133</v>
      </c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653"/>
      <c r="AM20" s="653"/>
      <c r="AN20" s="653"/>
      <c r="AO20" s="653"/>
      <c r="AP20" s="653"/>
      <c r="AQ20" s="653"/>
      <c r="AR20" s="653"/>
      <c r="AS20" s="653"/>
      <c r="AT20" s="653"/>
      <c r="AU20" s="653"/>
      <c r="AV20" s="653"/>
      <c r="AW20" s="653"/>
      <c r="AX20" s="653"/>
      <c r="AY20" s="653"/>
      <c r="AZ20" s="653"/>
      <c r="BA20" s="653"/>
      <c r="BB20" s="653"/>
      <c r="BC20" s="653"/>
      <c r="BD20" s="654"/>
      <c r="BE20" s="614"/>
      <c r="BF20" s="615"/>
      <c r="BG20" s="615"/>
      <c r="BH20" s="615"/>
      <c r="BI20" s="615"/>
      <c r="BJ20" s="615"/>
      <c r="BK20" s="615"/>
      <c r="BL20" s="615"/>
      <c r="BM20" s="615"/>
      <c r="BN20" s="615"/>
      <c r="BO20" s="615"/>
      <c r="BP20" s="615"/>
      <c r="BQ20" s="190"/>
    </row>
    <row r="21" spans="1:69" ht="29.25" customHeight="1">
      <c r="A21" s="699" t="s">
        <v>768</v>
      </c>
      <c r="B21" s="700"/>
      <c r="C21" s="700"/>
      <c r="D21" s="701"/>
      <c r="E21" s="626" t="s">
        <v>321</v>
      </c>
      <c r="F21" s="627"/>
      <c r="G21" s="627"/>
      <c r="H21" s="627"/>
      <c r="I21" s="627"/>
      <c r="J21" s="627"/>
      <c r="K21" s="627"/>
      <c r="L21" s="627"/>
      <c r="M21" s="627"/>
      <c r="N21" s="627"/>
      <c r="O21" s="627"/>
      <c r="P21" s="627"/>
      <c r="Q21" s="627"/>
      <c r="R21" s="627"/>
      <c r="S21" s="627"/>
      <c r="T21" s="627"/>
      <c r="U21" s="627"/>
      <c r="V21" s="627"/>
      <c r="W21" s="627"/>
      <c r="X21" s="627"/>
      <c r="Y21" s="627"/>
      <c r="Z21" s="627"/>
      <c r="AA21" s="627"/>
      <c r="AB21" s="627"/>
      <c r="AC21" s="627"/>
      <c r="AD21" s="627"/>
      <c r="AE21" s="627"/>
      <c r="AF21" s="627"/>
      <c r="AG21" s="627"/>
      <c r="AH21" s="627"/>
      <c r="AI21" s="627"/>
      <c r="AJ21" s="627"/>
      <c r="AK21" s="627"/>
      <c r="AL21" s="627"/>
      <c r="AM21" s="627"/>
      <c r="AN21" s="627"/>
      <c r="AO21" s="627"/>
      <c r="AP21" s="627"/>
      <c r="AQ21" s="627"/>
      <c r="AR21" s="627"/>
      <c r="AS21" s="627"/>
      <c r="AT21" s="627"/>
      <c r="AU21" s="627"/>
      <c r="AV21" s="627"/>
      <c r="AW21" s="627"/>
      <c r="AX21" s="627"/>
      <c r="AY21" s="627"/>
      <c r="AZ21" s="627"/>
      <c r="BA21" s="627"/>
      <c r="BB21" s="627"/>
      <c r="BC21" s="627"/>
      <c r="BD21" s="628"/>
      <c r="BE21" s="639">
        <f>BE10</f>
        <v>546050.9024159999</v>
      </c>
      <c r="BF21" s="640"/>
      <c r="BG21" s="640"/>
      <c r="BH21" s="640"/>
      <c r="BI21" s="640"/>
      <c r="BJ21" s="640"/>
      <c r="BK21" s="640"/>
      <c r="BL21" s="640"/>
      <c r="BM21" s="640"/>
      <c r="BN21" s="640"/>
      <c r="BO21" s="640"/>
      <c r="BP21" s="640"/>
      <c r="BQ21" s="112">
        <f>BE21*2.9%</f>
        <v>15835.476170063996</v>
      </c>
    </row>
    <row r="22" spans="1:69" ht="30" customHeight="1">
      <c r="A22" s="693" t="s">
        <v>769</v>
      </c>
      <c r="B22" s="694"/>
      <c r="C22" s="694"/>
      <c r="D22" s="695"/>
      <c r="E22" s="626" t="s">
        <v>326</v>
      </c>
      <c r="F22" s="627"/>
      <c r="G22" s="627"/>
      <c r="H22" s="627"/>
      <c r="I22" s="627"/>
      <c r="J22" s="627"/>
      <c r="K22" s="627"/>
      <c r="L22" s="627"/>
      <c r="M22" s="627"/>
      <c r="N22" s="627"/>
      <c r="O22" s="627"/>
      <c r="P22" s="627"/>
      <c r="Q22" s="627"/>
      <c r="R22" s="627"/>
      <c r="S22" s="627"/>
      <c r="T22" s="627"/>
      <c r="U22" s="627"/>
      <c r="V22" s="627"/>
      <c r="W22" s="627"/>
      <c r="X22" s="627"/>
      <c r="Y22" s="627"/>
      <c r="Z22" s="627"/>
      <c r="AA22" s="627"/>
      <c r="AB22" s="627"/>
      <c r="AC22" s="627"/>
      <c r="AD22" s="627"/>
      <c r="AE22" s="627"/>
      <c r="AF22" s="627"/>
      <c r="AG22" s="627"/>
      <c r="AH22" s="627"/>
      <c r="AI22" s="627"/>
      <c r="AJ22" s="627"/>
      <c r="AK22" s="627"/>
      <c r="AL22" s="627"/>
      <c r="AM22" s="627"/>
      <c r="AN22" s="627"/>
      <c r="AO22" s="627"/>
      <c r="AP22" s="627"/>
      <c r="AQ22" s="627"/>
      <c r="AR22" s="627"/>
      <c r="AS22" s="627"/>
      <c r="AT22" s="627"/>
      <c r="AU22" s="627"/>
      <c r="AV22" s="627"/>
      <c r="AW22" s="627"/>
      <c r="AX22" s="627"/>
      <c r="AY22" s="627"/>
      <c r="AZ22" s="627"/>
      <c r="BA22" s="627"/>
      <c r="BB22" s="627"/>
      <c r="BC22" s="627"/>
      <c r="BD22" s="628"/>
      <c r="BE22" s="668">
        <f>BE11</f>
        <v>904716.8370359999</v>
      </c>
      <c r="BF22" s="669"/>
      <c r="BG22" s="669"/>
      <c r="BH22" s="669"/>
      <c r="BI22" s="669"/>
      <c r="BJ22" s="669"/>
      <c r="BK22" s="669"/>
      <c r="BL22" s="669"/>
      <c r="BM22" s="669"/>
      <c r="BN22" s="669"/>
      <c r="BO22" s="669"/>
      <c r="BP22" s="670"/>
      <c r="BQ22" s="109">
        <f>BE22*2.9%</f>
        <v>26236.788274043993</v>
      </c>
    </row>
    <row r="23" spans="1:69" ht="30" customHeight="1">
      <c r="A23" s="693" t="s">
        <v>770</v>
      </c>
      <c r="B23" s="694"/>
      <c r="C23" s="694"/>
      <c r="D23" s="695"/>
      <c r="E23" s="626" t="s">
        <v>327</v>
      </c>
      <c r="F23" s="627"/>
      <c r="G23" s="627"/>
      <c r="H23" s="627"/>
      <c r="I23" s="627"/>
      <c r="J23" s="627"/>
      <c r="K23" s="627"/>
      <c r="L23" s="627"/>
      <c r="M23" s="627"/>
      <c r="N23" s="627"/>
      <c r="O23" s="627"/>
      <c r="P23" s="627"/>
      <c r="Q23" s="627"/>
      <c r="R23" s="627"/>
      <c r="S23" s="627"/>
      <c r="T23" s="627"/>
      <c r="U23" s="627"/>
      <c r="V23" s="627"/>
      <c r="W23" s="627"/>
      <c r="X23" s="627"/>
      <c r="Y23" s="627"/>
      <c r="Z23" s="627"/>
      <c r="AA23" s="627"/>
      <c r="AB23" s="627"/>
      <c r="AC23" s="627"/>
      <c r="AD23" s="627"/>
      <c r="AE23" s="627"/>
      <c r="AF23" s="627"/>
      <c r="AG23" s="627"/>
      <c r="AH23" s="627"/>
      <c r="AI23" s="627"/>
      <c r="AJ23" s="627"/>
      <c r="AK23" s="627"/>
      <c r="AL23" s="627"/>
      <c r="AM23" s="627"/>
      <c r="AN23" s="627"/>
      <c r="AO23" s="627"/>
      <c r="AP23" s="627"/>
      <c r="AQ23" s="627"/>
      <c r="AR23" s="627"/>
      <c r="AS23" s="627"/>
      <c r="AT23" s="627"/>
      <c r="AU23" s="627"/>
      <c r="AV23" s="627"/>
      <c r="AW23" s="627"/>
      <c r="AX23" s="627"/>
      <c r="AY23" s="627"/>
      <c r="AZ23" s="627"/>
      <c r="BA23" s="627"/>
      <c r="BB23" s="627"/>
      <c r="BC23" s="627"/>
      <c r="BD23" s="628"/>
      <c r="BE23" s="668">
        <f>BE12</f>
        <v>363738.94212</v>
      </c>
      <c r="BF23" s="669"/>
      <c r="BG23" s="669"/>
      <c r="BH23" s="669"/>
      <c r="BI23" s="669"/>
      <c r="BJ23" s="669"/>
      <c r="BK23" s="669"/>
      <c r="BL23" s="669"/>
      <c r="BM23" s="669"/>
      <c r="BN23" s="669"/>
      <c r="BO23" s="669"/>
      <c r="BP23" s="670"/>
      <c r="BQ23" s="109">
        <f>BE23*2.9%</f>
        <v>10548.42932148</v>
      </c>
    </row>
    <row r="24" spans="1:70" ht="44.25" customHeight="1">
      <c r="A24" s="693" t="s">
        <v>771</v>
      </c>
      <c r="B24" s="694"/>
      <c r="C24" s="694"/>
      <c r="D24" s="695"/>
      <c r="E24" s="626" t="s">
        <v>146</v>
      </c>
      <c r="F24" s="627"/>
      <c r="G24" s="627"/>
      <c r="H24" s="627"/>
      <c r="I24" s="627"/>
      <c r="J24" s="627"/>
      <c r="K24" s="627"/>
      <c r="L24" s="627"/>
      <c r="M24" s="627"/>
      <c r="N24" s="627"/>
      <c r="O24" s="627"/>
      <c r="P24" s="627"/>
      <c r="Q24" s="627"/>
      <c r="R24" s="627"/>
      <c r="S24" s="627"/>
      <c r="T24" s="627"/>
      <c r="U24" s="627"/>
      <c r="V24" s="627"/>
      <c r="W24" s="627"/>
      <c r="X24" s="627"/>
      <c r="Y24" s="627"/>
      <c r="Z24" s="627"/>
      <c r="AA24" s="627"/>
      <c r="AB24" s="627"/>
      <c r="AC24" s="627"/>
      <c r="AD24" s="627"/>
      <c r="AE24" s="627"/>
      <c r="AF24" s="627"/>
      <c r="AG24" s="627"/>
      <c r="AH24" s="627"/>
      <c r="AI24" s="627"/>
      <c r="AJ24" s="627"/>
      <c r="AK24" s="627"/>
      <c r="AL24" s="627"/>
      <c r="AM24" s="627"/>
      <c r="AN24" s="627"/>
      <c r="AO24" s="627"/>
      <c r="AP24" s="627"/>
      <c r="AQ24" s="627"/>
      <c r="AR24" s="627"/>
      <c r="AS24" s="627"/>
      <c r="AT24" s="627"/>
      <c r="AU24" s="627"/>
      <c r="AV24" s="627"/>
      <c r="AW24" s="627"/>
      <c r="AX24" s="627"/>
      <c r="AY24" s="627"/>
      <c r="AZ24" s="627"/>
      <c r="BA24" s="627"/>
      <c r="BB24" s="627"/>
      <c r="BC24" s="627"/>
      <c r="BD24" s="628"/>
      <c r="BE24" s="727">
        <f>BE13</f>
        <v>911576.772996</v>
      </c>
      <c r="BF24" s="728"/>
      <c r="BG24" s="728"/>
      <c r="BH24" s="728"/>
      <c r="BI24" s="728"/>
      <c r="BJ24" s="728"/>
      <c r="BK24" s="728"/>
      <c r="BL24" s="728"/>
      <c r="BM24" s="728"/>
      <c r="BN24" s="728"/>
      <c r="BO24" s="728"/>
      <c r="BP24" s="729"/>
      <c r="BQ24" s="109">
        <f>BE24*2.9%</f>
        <v>26435.726416883997</v>
      </c>
      <c r="BR24" s="61"/>
    </row>
    <row r="25" spans="1:70" s="11" customFormat="1" ht="15.75">
      <c r="A25" s="730" t="s">
        <v>772</v>
      </c>
      <c r="B25" s="730"/>
      <c r="C25" s="730"/>
      <c r="D25" s="730"/>
      <c r="E25" s="611" t="s">
        <v>134</v>
      </c>
      <c r="F25" s="612"/>
      <c r="G25" s="612"/>
      <c r="H25" s="612"/>
      <c r="I25" s="612"/>
      <c r="J25" s="612"/>
      <c r="K25" s="612"/>
      <c r="L25" s="612"/>
      <c r="M25" s="612"/>
      <c r="N25" s="612"/>
      <c r="O25" s="612"/>
      <c r="P25" s="612"/>
      <c r="Q25" s="612"/>
      <c r="R25" s="612"/>
      <c r="S25" s="612"/>
      <c r="T25" s="612"/>
      <c r="U25" s="612"/>
      <c r="V25" s="612"/>
      <c r="W25" s="612"/>
      <c r="X25" s="612"/>
      <c r="Y25" s="612"/>
      <c r="Z25" s="612"/>
      <c r="AA25" s="612"/>
      <c r="AB25" s="612"/>
      <c r="AC25" s="612"/>
      <c r="AD25" s="612"/>
      <c r="AE25" s="612"/>
      <c r="AF25" s="612"/>
      <c r="AG25" s="612"/>
      <c r="AH25" s="612"/>
      <c r="AI25" s="612"/>
      <c r="AJ25" s="612"/>
      <c r="AK25" s="612"/>
      <c r="AL25" s="612"/>
      <c r="AM25" s="612"/>
      <c r="AN25" s="612"/>
      <c r="AO25" s="612"/>
      <c r="AP25" s="612"/>
      <c r="AQ25" s="612"/>
      <c r="AR25" s="612"/>
      <c r="AS25" s="612"/>
      <c r="AT25" s="612"/>
      <c r="AU25" s="612"/>
      <c r="AV25" s="612"/>
      <c r="AW25" s="612"/>
      <c r="AX25" s="612"/>
      <c r="AY25" s="612"/>
      <c r="AZ25" s="612"/>
      <c r="BA25" s="612"/>
      <c r="BB25" s="612"/>
      <c r="BC25" s="612"/>
      <c r="BD25" s="613"/>
      <c r="BE25" s="668">
        <f>BE14</f>
        <v>1416419.676384</v>
      </c>
      <c r="BF25" s="669"/>
      <c r="BG25" s="669"/>
      <c r="BH25" s="669"/>
      <c r="BI25" s="669"/>
      <c r="BJ25" s="669"/>
      <c r="BK25" s="669"/>
      <c r="BL25" s="669"/>
      <c r="BM25" s="669"/>
      <c r="BN25" s="669"/>
      <c r="BO25" s="669"/>
      <c r="BP25" s="670"/>
      <c r="BQ25" s="109">
        <f>BE25*2.9%</f>
        <v>41076.170615136</v>
      </c>
      <c r="BR25" s="66"/>
    </row>
    <row r="26" spans="1:69" s="11" customFormat="1" ht="15">
      <c r="A26" s="696" t="s">
        <v>33</v>
      </c>
      <c r="B26" s="697"/>
      <c r="C26" s="697"/>
      <c r="D26" s="698"/>
      <c r="E26" s="642" t="s">
        <v>34</v>
      </c>
      <c r="F26" s="643"/>
      <c r="G26" s="643"/>
      <c r="H26" s="643"/>
      <c r="I26" s="643"/>
      <c r="J26" s="643"/>
      <c r="K26" s="643"/>
      <c r="L26" s="643"/>
      <c r="M26" s="643"/>
      <c r="N26" s="643"/>
      <c r="O26" s="643"/>
      <c r="P26" s="643"/>
      <c r="Q26" s="643"/>
      <c r="R26" s="643"/>
      <c r="S26" s="643"/>
      <c r="T26" s="643"/>
      <c r="U26" s="643"/>
      <c r="V26" s="643"/>
      <c r="W26" s="643"/>
      <c r="X26" s="643"/>
      <c r="Y26" s="643"/>
      <c r="Z26" s="643"/>
      <c r="AA26" s="643"/>
      <c r="AB26" s="643"/>
      <c r="AC26" s="643"/>
      <c r="AD26" s="643"/>
      <c r="AE26" s="643"/>
      <c r="AF26" s="643"/>
      <c r="AG26" s="643"/>
      <c r="AH26" s="643"/>
      <c r="AI26" s="643"/>
      <c r="AJ26" s="643"/>
      <c r="AK26" s="643"/>
      <c r="AL26" s="643"/>
      <c r="AM26" s="643"/>
      <c r="AN26" s="643"/>
      <c r="AO26" s="643"/>
      <c r="AP26" s="643"/>
      <c r="AQ26" s="643"/>
      <c r="AR26" s="643"/>
      <c r="AS26" s="643"/>
      <c r="AT26" s="643"/>
      <c r="AU26" s="643"/>
      <c r="AV26" s="643"/>
      <c r="AW26" s="643"/>
      <c r="AX26" s="643"/>
      <c r="AY26" s="643"/>
      <c r="AZ26" s="643"/>
      <c r="BA26" s="643"/>
      <c r="BB26" s="643"/>
      <c r="BC26" s="643"/>
      <c r="BD26" s="644"/>
      <c r="BE26" s="719">
        <f>SUM(BE28:BP32)</f>
        <v>4142503.1309519997</v>
      </c>
      <c r="BF26" s="720"/>
      <c r="BG26" s="720"/>
      <c r="BH26" s="720"/>
      <c r="BI26" s="720"/>
      <c r="BJ26" s="720"/>
      <c r="BK26" s="720"/>
      <c r="BL26" s="720"/>
      <c r="BM26" s="720"/>
      <c r="BN26" s="720"/>
      <c r="BO26" s="720"/>
      <c r="BP26" s="721"/>
      <c r="BQ26" s="725">
        <f>SUM(BQ28:BQ32)</f>
        <v>8285.006261904</v>
      </c>
    </row>
    <row r="27" spans="1:69" s="11" customFormat="1" ht="16.5" customHeight="1">
      <c r="A27" s="699"/>
      <c r="B27" s="700"/>
      <c r="C27" s="700"/>
      <c r="D27" s="701"/>
      <c r="E27" s="649" t="s">
        <v>35</v>
      </c>
      <c r="F27" s="650"/>
      <c r="G27" s="650"/>
      <c r="H27" s="650"/>
      <c r="I27" s="650"/>
      <c r="J27" s="650"/>
      <c r="K27" s="650"/>
      <c r="L27" s="650"/>
      <c r="M27" s="650"/>
      <c r="N27" s="650"/>
      <c r="O27" s="650"/>
      <c r="P27" s="650"/>
      <c r="Q27" s="650"/>
      <c r="R27" s="650"/>
      <c r="S27" s="650"/>
      <c r="T27" s="650"/>
      <c r="U27" s="650"/>
      <c r="V27" s="650"/>
      <c r="W27" s="650"/>
      <c r="X27" s="650"/>
      <c r="Y27" s="650"/>
      <c r="Z27" s="650"/>
      <c r="AA27" s="650"/>
      <c r="AB27" s="650"/>
      <c r="AC27" s="650"/>
      <c r="AD27" s="650"/>
      <c r="AE27" s="650"/>
      <c r="AF27" s="650"/>
      <c r="AG27" s="650"/>
      <c r="AH27" s="650"/>
      <c r="AI27" s="650"/>
      <c r="AJ27" s="650"/>
      <c r="AK27" s="650"/>
      <c r="AL27" s="650"/>
      <c r="AM27" s="650"/>
      <c r="AN27" s="650"/>
      <c r="AO27" s="650"/>
      <c r="AP27" s="650"/>
      <c r="AQ27" s="650"/>
      <c r="AR27" s="650"/>
      <c r="AS27" s="650"/>
      <c r="AT27" s="650"/>
      <c r="AU27" s="650"/>
      <c r="AV27" s="650"/>
      <c r="AW27" s="650"/>
      <c r="AX27" s="650"/>
      <c r="AY27" s="650"/>
      <c r="AZ27" s="650"/>
      <c r="BA27" s="650"/>
      <c r="BB27" s="650"/>
      <c r="BC27" s="650"/>
      <c r="BD27" s="651"/>
      <c r="BE27" s="722"/>
      <c r="BF27" s="723"/>
      <c r="BG27" s="723"/>
      <c r="BH27" s="723"/>
      <c r="BI27" s="723"/>
      <c r="BJ27" s="723"/>
      <c r="BK27" s="723"/>
      <c r="BL27" s="723"/>
      <c r="BM27" s="723"/>
      <c r="BN27" s="723"/>
      <c r="BO27" s="723"/>
      <c r="BP27" s="724"/>
      <c r="BQ27" s="726"/>
    </row>
    <row r="28" spans="1:69" s="11" customFormat="1" ht="28.5" customHeight="1">
      <c r="A28" s="699" t="s">
        <v>773</v>
      </c>
      <c r="B28" s="700"/>
      <c r="C28" s="700"/>
      <c r="D28" s="701"/>
      <c r="E28" s="626" t="s">
        <v>321</v>
      </c>
      <c r="F28" s="627"/>
      <c r="G28" s="627"/>
      <c r="H28" s="627"/>
      <c r="I28" s="627"/>
      <c r="J28" s="627"/>
      <c r="K28" s="627"/>
      <c r="L28" s="627"/>
      <c r="M28" s="627"/>
      <c r="N28" s="627"/>
      <c r="O28" s="627"/>
      <c r="P28" s="627"/>
      <c r="Q28" s="627"/>
      <c r="R28" s="627"/>
      <c r="S28" s="627"/>
      <c r="T28" s="627"/>
      <c r="U28" s="627"/>
      <c r="V28" s="627"/>
      <c r="W28" s="627"/>
      <c r="X28" s="627"/>
      <c r="Y28" s="627"/>
      <c r="Z28" s="627"/>
      <c r="AA28" s="627"/>
      <c r="AB28" s="627"/>
      <c r="AC28" s="627"/>
      <c r="AD28" s="627"/>
      <c r="AE28" s="627"/>
      <c r="AF28" s="627"/>
      <c r="AG28" s="627"/>
      <c r="AH28" s="627"/>
      <c r="AI28" s="627"/>
      <c r="AJ28" s="627"/>
      <c r="AK28" s="627"/>
      <c r="AL28" s="627"/>
      <c r="AM28" s="627"/>
      <c r="AN28" s="627"/>
      <c r="AO28" s="627"/>
      <c r="AP28" s="627"/>
      <c r="AQ28" s="627"/>
      <c r="AR28" s="627"/>
      <c r="AS28" s="627"/>
      <c r="AT28" s="627"/>
      <c r="AU28" s="627"/>
      <c r="AV28" s="627"/>
      <c r="AW28" s="627"/>
      <c r="AX28" s="627"/>
      <c r="AY28" s="627"/>
      <c r="AZ28" s="627"/>
      <c r="BA28" s="627"/>
      <c r="BB28" s="627"/>
      <c r="BC28" s="627"/>
      <c r="BD28" s="628"/>
      <c r="BE28" s="713">
        <f>BE21</f>
        <v>546050.9024159999</v>
      </c>
      <c r="BF28" s="714"/>
      <c r="BG28" s="714"/>
      <c r="BH28" s="714"/>
      <c r="BI28" s="714"/>
      <c r="BJ28" s="714"/>
      <c r="BK28" s="714"/>
      <c r="BL28" s="714"/>
      <c r="BM28" s="714"/>
      <c r="BN28" s="714"/>
      <c r="BO28" s="714"/>
      <c r="BP28" s="715"/>
      <c r="BQ28" s="114">
        <f>BE28*0.2%</f>
        <v>1092.1018048319997</v>
      </c>
    </row>
    <row r="29" spans="1:69" s="11" customFormat="1" ht="28.5" customHeight="1">
      <c r="A29" s="693" t="s">
        <v>774</v>
      </c>
      <c r="B29" s="694"/>
      <c r="C29" s="694"/>
      <c r="D29" s="695"/>
      <c r="E29" s="626" t="s">
        <v>326</v>
      </c>
      <c r="F29" s="627"/>
      <c r="G29" s="627"/>
      <c r="H29" s="627"/>
      <c r="I29" s="627"/>
      <c r="J29" s="627"/>
      <c r="K29" s="627"/>
      <c r="L29" s="627"/>
      <c r="M29" s="627"/>
      <c r="N29" s="627"/>
      <c r="O29" s="627"/>
      <c r="P29" s="627"/>
      <c r="Q29" s="627"/>
      <c r="R29" s="627"/>
      <c r="S29" s="627"/>
      <c r="T29" s="627"/>
      <c r="U29" s="627"/>
      <c r="V29" s="627"/>
      <c r="W29" s="627"/>
      <c r="X29" s="627"/>
      <c r="Y29" s="627"/>
      <c r="Z29" s="627"/>
      <c r="AA29" s="627"/>
      <c r="AB29" s="627"/>
      <c r="AC29" s="627"/>
      <c r="AD29" s="627"/>
      <c r="AE29" s="627"/>
      <c r="AF29" s="627"/>
      <c r="AG29" s="627"/>
      <c r="AH29" s="627"/>
      <c r="AI29" s="627"/>
      <c r="AJ29" s="627"/>
      <c r="AK29" s="627"/>
      <c r="AL29" s="627"/>
      <c r="AM29" s="627"/>
      <c r="AN29" s="627"/>
      <c r="AO29" s="627"/>
      <c r="AP29" s="627"/>
      <c r="AQ29" s="627"/>
      <c r="AR29" s="627"/>
      <c r="AS29" s="627"/>
      <c r="AT29" s="627"/>
      <c r="AU29" s="627"/>
      <c r="AV29" s="627"/>
      <c r="AW29" s="627"/>
      <c r="AX29" s="627"/>
      <c r="AY29" s="627"/>
      <c r="AZ29" s="627"/>
      <c r="BA29" s="627"/>
      <c r="BB29" s="627"/>
      <c r="BC29" s="627"/>
      <c r="BD29" s="628"/>
      <c r="BE29" s="713">
        <f>BE22</f>
        <v>904716.8370359999</v>
      </c>
      <c r="BF29" s="714"/>
      <c r="BG29" s="714"/>
      <c r="BH29" s="714"/>
      <c r="BI29" s="714"/>
      <c r="BJ29" s="714"/>
      <c r="BK29" s="714"/>
      <c r="BL29" s="714"/>
      <c r="BM29" s="714"/>
      <c r="BN29" s="714"/>
      <c r="BO29" s="714"/>
      <c r="BP29" s="715"/>
      <c r="BQ29" s="114">
        <f>BE29*0.2%</f>
        <v>1809.4336740719998</v>
      </c>
    </row>
    <row r="30" spans="1:69" s="11" customFormat="1" ht="27" customHeight="1">
      <c r="A30" s="693" t="s">
        <v>775</v>
      </c>
      <c r="B30" s="694"/>
      <c r="C30" s="694"/>
      <c r="D30" s="695"/>
      <c r="E30" s="626" t="s">
        <v>327</v>
      </c>
      <c r="F30" s="627"/>
      <c r="G30" s="627"/>
      <c r="H30" s="627"/>
      <c r="I30" s="627"/>
      <c r="J30" s="627"/>
      <c r="K30" s="627"/>
      <c r="L30" s="627"/>
      <c r="M30" s="627"/>
      <c r="N30" s="627"/>
      <c r="O30" s="627"/>
      <c r="P30" s="627"/>
      <c r="Q30" s="627"/>
      <c r="R30" s="627"/>
      <c r="S30" s="627"/>
      <c r="T30" s="627"/>
      <c r="U30" s="627"/>
      <c r="V30" s="627"/>
      <c r="W30" s="627"/>
      <c r="X30" s="627"/>
      <c r="Y30" s="627"/>
      <c r="Z30" s="627"/>
      <c r="AA30" s="627"/>
      <c r="AB30" s="627"/>
      <c r="AC30" s="627"/>
      <c r="AD30" s="627"/>
      <c r="AE30" s="627"/>
      <c r="AF30" s="627"/>
      <c r="AG30" s="627"/>
      <c r="AH30" s="627"/>
      <c r="AI30" s="627"/>
      <c r="AJ30" s="627"/>
      <c r="AK30" s="627"/>
      <c r="AL30" s="627"/>
      <c r="AM30" s="627"/>
      <c r="AN30" s="627"/>
      <c r="AO30" s="627"/>
      <c r="AP30" s="627"/>
      <c r="AQ30" s="627"/>
      <c r="AR30" s="627"/>
      <c r="AS30" s="627"/>
      <c r="AT30" s="627"/>
      <c r="AU30" s="627"/>
      <c r="AV30" s="627"/>
      <c r="AW30" s="627"/>
      <c r="AX30" s="627"/>
      <c r="AY30" s="627"/>
      <c r="AZ30" s="627"/>
      <c r="BA30" s="627"/>
      <c r="BB30" s="627"/>
      <c r="BC30" s="627"/>
      <c r="BD30" s="628"/>
      <c r="BE30" s="716">
        <f>BE23</f>
        <v>363738.94212</v>
      </c>
      <c r="BF30" s="717"/>
      <c r="BG30" s="717"/>
      <c r="BH30" s="717"/>
      <c r="BI30" s="717"/>
      <c r="BJ30" s="717"/>
      <c r="BK30" s="717"/>
      <c r="BL30" s="717"/>
      <c r="BM30" s="717"/>
      <c r="BN30" s="717"/>
      <c r="BO30" s="717"/>
      <c r="BP30" s="718"/>
      <c r="BQ30" s="114">
        <f>BE30*0.2%</f>
        <v>727.4778842400001</v>
      </c>
    </row>
    <row r="31" spans="1:69" ht="42" customHeight="1">
      <c r="A31" s="710" t="s">
        <v>776</v>
      </c>
      <c r="B31" s="711"/>
      <c r="C31" s="711"/>
      <c r="D31" s="712"/>
      <c r="E31" s="626" t="s">
        <v>146</v>
      </c>
      <c r="F31" s="627"/>
      <c r="G31" s="627"/>
      <c r="H31" s="627"/>
      <c r="I31" s="627"/>
      <c r="J31" s="627"/>
      <c r="K31" s="627"/>
      <c r="L31" s="627"/>
      <c r="M31" s="627"/>
      <c r="N31" s="627"/>
      <c r="O31" s="627"/>
      <c r="P31" s="627"/>
      <c r="Q31" s="627"/>
      <c r="R31" s="627"/>
      <c r="S31" s="627"/>
      <c r="T31" s="627"/>
      <c r="U31" s="627"/>
      <c r="V31" s="627"/>
      <c r="W31" s="627"/>
      <c r="X31" s="627"/>
      <c r="Y31" s="627"/>
      <c r="Z31" s="627"/>
      <c r="AA31" s="627"/>
      <c r="AB31" s="627"/>
      <c r="AC31" s="627"/>
      <c r="AD31" s="627"/>
      <c r="AE31" s="627"/>
      <c r="AF31" s="627"/>
      <c r="AG31" s="627"/>
      <c r="AH31" s="627"/>
      <c r="AI31" s="627"/>
      <c r="AJ31" s="627"/>
      <c r="AK31" s="627"/>
      <c r="AL31" s="627"/>
      <c r="AM31" s="627"/>
      <c r="AN31" s="627"/>
      <c r="AO31" s="627"/>
      <c r="AP31" s="627"/>
      <c r="AQ31" s="627"/>
      <c r="AR31" s="627"/>
      <c r="AS31" s="627"/>
      <c r="AT31" s="627"/>
      <c r="AU31" s="627"/>
      <c r="AV31" s="627"/>
      <c r="AW31" s="627"/>
      <c r="AX31" s="627"/>
      <c r="AY31" s="627"/>
      <c r="AZ31" s="627"/>
      <c r="BA31" s="627"/>
      <c r="BB31" s="627"/>
      <c r="BC31" s="627"/>
      <c r="BD31" s="628"/>
      <c r="BE31" s="614">
        <f>BE24</f>
        <v>911576.772996</v>
      </c>
      <c r="BF31" s="615"/>
      <c r="BG31" s="615"/>
      <c r="BH31" s="615"/>
      <c r="BI31" s="615"/>
      <c r="BJ31" s="615"/>
      <c r="BK31" s="615"/>
      <c r="BL31" s="615"/>
      <c r="BM31" s="615"/>
      <c r="BN31" s="615"/>
      <c r="BO31" s="615"/>
      <c r="BP31" s="616"/>
      <c r="BQ31" s="114">
        <f>BE31*0.2%</f>
        <v>1823.153545992</v>
      </c>
    </row>
    <row r="32" spans="1:69" ht="15.75">
      <c r="A32" s="710" t="s">
        <v>777</v>
      </c>
      <c r="B32" s="711"/>
      <c r="C32" s="711"/>
      <c r="D32" s="712"/>
      <c r="E32" s="611" t="s">
        <v>134</v>
      </c>
      <c r="F32" s="612"/>
      <c r="G32" s="612"/>
      <c r="H32" s="612"/>
      <c r="I32" s="612"/>
      <c r="J32" s="612"/>
      <c r="K32" s="612"/>
      <c r="L32" s="612"/>
      <c r="M32" s="612"/>
      <c r="N32" s="612"/>
      <c r="O32" s="612"/>
      <c r="P32" s="612"/>
      <c r="Q32" s="612"/>
      <c r="R32" s="612"/>
      <c r="S32" s="612"/>
      <c r="T32" s="612"/>
      <c r="U32" s="612"/>
      <c r="V32" s="612"/>
      <c r="W32" s="612"/>
      <c r="X32" s="612"/>
      <c r="Y32" s="612"/>
      <c r="Z32" s="612"/>
      <c r="AA32" s="612"/>
      <c r="AB32" s="612"/>
      <c r="AC32" s="612"/>
      <c r="AD32" s="612"/>
      <c r="AE32" s="612"/>
      <c r="AF32" s="612"/>
      <c r="AG32" s="612"/>
      <c r="AH32" s="612"/>
      <c r="AI32" s="612"/>
      <c r="AJ32" s="612"/>
      <c r="AK32" s="612"/>
      <c r="AL32" s="612"/>
      <c r="AM32" s="612"/>
      <c r="AN32" s="612"/>
      <c r="AO32" s="612"/>
      <c r="AP32" s="612"/>
      <c r="AQ32" s="612"/>
      <c r="AR32" s="612"/>
      <c r="AS32" s="612"/>
      <c r="AT32" s="612"/>
      <c r="AU32" s="612"/>
      <c r="AV32" s="612"/>
      <c r="AW32" s="612"/>
      <c r="AX32" s="612"/>
      <c r="AY32" s="612"/>
      <c r="AZ32" s="612"/>
      <c r="BA32" s="612"/>
      <c r="BB32" s="612"/>
      <c r="BC32" s="612"/>
      <c r="BD32" s="613"/>
      <c r="BE32" s="614">
        <f>BE25</f>
        <v>1416419.676384</v>
      </c>
      <c r="BF32" s="615"/>
      <c r="BG32" s="615"/>
      <c r="BH32" s="615"/>
      <c r="BI32" s="615"/>
      <c r="BJ32" s="615"/>
      <c r="BK32" s="615"/>
      <c r="BL32" s="615"/>
      <c r="BM32" s="615"/>
      <c r="BN32" s="615"/>
      <c r="BO32" s="615"/>
      <c r="BP32" s="616"/>
      <c r="BQ32" s="114">
        <f>BE32*0.2%</f>
        <v>2832.8393527680005</v>
      </c>
    </row>
    <row r="33" spans="1:69" ht="14.25">
      <c r="A33" s="696">
        <v>3</v>
      </c>
      <c r="B33" s="697"/>
      <c r="C33" s="697"/>
      <c r="D33" s="698"/>
      <c r="E33" s="629" t="s">
        <v>141</v>
      </c>
      <c r="F33" s="630"/>
      <c r="G33" s="630"/>
      <c r="H33" s="630"/>
      <c r="I33" s="630"/>
      <c r="J33" s="630"/>
      <c r="K33" s="630"/>
      <c r="L33" s="630"/>
      <c r="M33" s="630"/>
      <c r="N33" s="630"/>
      <c r="O33" s="630"/>
      <c r="P33" s="630"/>
      <c r="Q33" s="630"/>
      <c r="R33" s="630"/>
      <c r="S33" s="630"/>
      <c r="T33" s="630"/>
      <c r="U33" s="630"/>
      <c r="V33" s="630"/>
      <c r="W33" s="630"/>
      <c r="X33" s="630"/>
      <c r="Y33" s="630"/>
      <c r="Z33" s="630"/>
      <c r="AA33" s="630"/>
      <c r="AB33" s="630"/>
      <c r="AC33" s="630"/>
      <c r="AD33" s="630"/>
      <c r="AE33" s="630"/>
      <c r="AF33" s="630"/>
      <c r="AG33" s="630"/>
      <c r="AH33" s="630"/>
      <c r="AI33" s="630"/>
      <c r="AJ33" s="630"/>
      <c r="AK33" s="630"/>
      <c r="AL33" s="630"/>
      <c r="AM33" s="630"/>
      <c r="AN33" s="630"/>
      <c r="AO33" s="630"/>
      <c r="AP33" s="630"/>
      <c r="AQ33" s="630"/>
      <c r="AR33" s="630"/>
      <c r="AS33" s="630"/>
      <c r="AT33" s="630"/>
      <c r="AU33" s="630"/>
      <c r="AV33" s="630"/>
      <c r="AW33" s="630"/>
      <c r="AX33" s="630"/>
      <c r="AY33" s="630"/>
      <c r="AZ33" s="630"/>
      <c r="BA33" s="630"/>
      <c r="BB33" s="630"/>
      <c r="BC33" s="630"/>
      <c r="BD33" s="631"/>
      <c r="BE33" s="702">
        <f>SUM(BE35:BP39)</f>
        <v>4142503.1309519997</v>
      </c>
      <c r="BF33" s="703"/>
      <c r="BG33" s="703"/>
      <c r="BH33" s="703"/>
      <c r="BI33" s="703"/>
      <c r="BJ33" s="703"/>
      <c r="BK33" s="703"/>
      <c r="BL33" s="703"/>
      <c r="BM33" s="703"/>
      <c r="BN33" s="703"/>
      <c r="BO33" s="703"/>
      <c r="BP33" s="704"/>
      <c r="BQ33" s="708">
        <f>SUM(BQ35:BQ39)</f>
        <v>211267.709678552</v>
      </c>
    </row>
    <row r="34" spans="1:69" ht="14.25">
      <c r="A34" s="699"/>
      <c r="B34" s="700"/>
      <c r="C34" s="700"/>
      <c r="D34" s="701"/>
      <c r="E34" s="636" t="s">
        <v>142</v>
      </c>
      <c r="F34" s="637"/>
      <c r="G34" s="637"/>
      <c r="H34" s="637"/>
      <c r="I34" s="637"/>
      <c r="J34" s="637"/>
      <c r="K34" s="637"/>
      <c r="L34" s="637"/>
      <c r="M34" s="637"/>
      <c r="N34" s="637"/>
      <c r="O34" s="637"/>
      <c r="P34" s="637"/>
      <c r="Q34" s="637"/>
      <c r="R34" s="637"/>
      <c r="S34" s="637"/>
      <c r="T34" s="637"/>
      <c r="U34" s="637"/>
      <c r="V34" s="637"/>
      <c r="W34" s="637"/>
      <c r="X34" s="637"/>
      <c r="Y34" s="637"/>
      <c r="Z34" s="637"/>
      <c r="AA34" s="637"/>
      <c r="AB34" s="637"/>
      <c r="AC34" s="637"/>
      <c r="AD34" s="637"/>
      <c r="AE34" s="637"/>
      <c r="AF34" s="637"/>
      <c r="AG34" s="637"/>
      <c r="AH34" s="637"/>
      <c r="AI34" s="637"/>
      <c r="AJ34" s="637"/>
      <c r="AK34" s="637"/>
      <c r="AL34" s="637"/>
      <c r="AM34" s="637"/>
      <c r="AN34" s="637"/>
      <c r="AO34" s="637"/>
      <c r="AP34" s="637"/>
      <c r="AQ34" s="637"/>
      <c r="AR34" s="637"/>
      <c r="AS34" s="637"/>
      <c r="AT34" s="637"/>
      <c r="AU34" s="637"/>
      <c r="AV34" s="637"/>
      <c r="AW34" s="637"/>
      <c r="AX34" s="637"/>
      <c r="AY34" s="637"/>
      <c r="AZ34" s="637"/>
      <c r="BA34" s="637"/>
      <c r="BB34" s="637"/>
      <c r="BC34" s="637"/>
      <c r="BD34" s="638"/>
      <c r="BE34" s="705"/>
      <c r="BF34" s="706"/>
      <c r="BG34" s="706"/>
      <c r="BH34" s="706"/>
      <c r="BI34" s="706"/>
      <c r="BJ34" s="706"/>
      <c r="BK34" s="706"/>
      <c r="BL34" s="706"/>
      <c r="BM34" s="706"/>
      <c r="BN34" s="706"/>
      <c r="BO34" s="706"/>
      <c r="BP34" s="707"/>
      <c r="BQ34" s="709"/>
    </row>
    <row r="35" spans="1:69" ht="27.75" customHeight="1">
      <c r="A35" s="699" t="s">
        <v>330</v>
      </c>
      <c r="B35" s="700"/>
      <c r="C35" s="700"/>
      <c r="D35" s="701"/>
      <c r="E35" s="626" t="s">
        <v>321</v>
      </c>
      <c r="F35" s="627"/>
      <c r="G35" s="627"/>
      <c r="H35" s="627"/>
      <c r="I35" s="627"/>
      <c r="J35" s="627"/>
      <c r="K35" s="627"/>
      <c r="L35" s="627"/>
      <c r="M35" s="627"/>
      <c r="N35" s="627"/>
      <c r="O35" s="627"/>
      <c r="P35" s="627"/>
      <c r="Q35" s="627"/>
      <c r="R35" s="627"/>
      <c r="S35" s="627"/>
      <c r="T35" s="627"/>
      <c r="U35" s="627"/>
      <c r="V35" s="627"/>
      <c r="W35" s="627"/>
      <c r="X35" s="627"/>
      <c r="Y35" s="627"/>
      <c r="Z35" s="627"/>
      <c r="AA35" s="627"/>
      <c r="AB35" s="627"/>
      <c r="AC35" s="627"/>
      <c r="AD35" s="627"/>
      <c r="AE35" s="627"/>
      <c r="AF35" s="627"/>
      <c r="AG35" s="627"/>
      <c r="AH35" s="627"/>
      <c r="AI35" s="627"/>
      <c r="AJ35" s="627"/>
      <c r="AK35" s="627"/>
      <c r="AL35" s="627"/>
      <c r="AM35" s="627"/>
      <c r="AN35" s="627"/>
      <c r="AO35" s="627"/>
      <c r="AP35" s="627"/>
      <c r="AQ35" s="627"/>
      <c r="AR35" s="627"/>
      <c r="AS35" s="627"/>
      <c r="AT35" s="627"/>
      <c r="AU35" s="627"/>
      <c r="AV35" s="627"/>
      <c r="AW35" s="627"/>
      <c r="AX35" s="627"/>
      <c r="AY35" s="627"/>
      <c r="AZ35" s="627"/>
      <c r="BA35" s="627"/>
      <c r="BB35" s="627"/>
      <c r="BC35" s="627"/>
      <c r="BD35" s="628"/>
      <c r="BE35" s="614">
        <f>BE28</f>
        <v>546050.9024159999</v>
      </c>
      <c r="BF35" s="615"/>
      <c r="BG35" s="615"/>
      <c r="BH35" s="615"/>
      <c r="BI35" s="615"/>
      <c r="BJ35" s="615"/>
      <c r="BK35" s="615"/>
      <c r="BL35" s="615"/>
      <c r="BM35" s="615"/>
      <c r="BN35" s="615"/>
      <c r="BO35" s="615"/>
      <c r="BP35" s="616"/>
      <c r="BQ35" s="109">
        <f>BE35*5.1%</f>
        <v>27848.596023215992</v>
      </c>
    </row>
    <row r="36" spans="1:69" ht="28.5" customHeight="1">
      <c r="A36" s="693" t="s">
        <v>331</v>
      </c>
      <c r="B36" s="694"/>
      <c r="C36" s="694"/>
      <c r="D36" s="695"/>
      <c r="E36" s="626" t="s">
        <v>326</v>
      </c>
      <c r="F36" s="627"/>
      <c r="G36" s="627"/>
      <c r="H36" s="627"/>
      <c r="I36" s="627"/>
      <c r="J36" s="627"/>
      <c r="K36" s="627"/>
      <c r="L36" s="627"/>
      <c r="M36" s="627"/>
      <c r="N36" s="627"/>
      <c r="O36" s="627"/>
      <c r="P36" s="627"/>
      <c r="Q36" s="627"/>
      <c r="R36" s="627"/>
      <c r="S36" s="627"/>
      <c r="T36" s="627"/>
      <c r="U36" s="627"/>
      <c r="V36" s="627"/>
      <c r="W36" s="627"/>
      <c r="X36" s="627"/>
      <c r="Y36" s="627"/>
      <c r="Z36" s="627"/>
      <c r="AA36" s="627"/>
      <c r="AB36" s="627"/>
      <c r="AC36" s="627"/>
      <c r="AD36" s="627"/>
      <c r="AE36" s="627"/>
      <c r="AF36" s="627"/>
      <c r="AG36" s="627"/>
      <c r="AH36" s="627"/>
      <c r="AI36" s="627"/>
      <c r="AJ36" s="627"/>
      <c r="AK36" s="627"/>
      <c r="AL36" s="627"/>
      <c r="AM36" s="627"/>
      <c r="AN36" s="627"/>
      <c r="AO36" s="627"/>
      <c r="AP36" s="627"/>
      <c r="AQ36" s="627"/>
      <c r="AR36" s="627"/>
      <c r="AS36" s="627"/>
      <c r="AT36" s="627"/>
      <c r="AU36" s="627"/>
      <c r="AV36" s="627"/>
      <c r="AW36" s="627"/>
      <c r="AX36" s="627"/>
      <c r="AY36" s="627"/>
      <c r="AZ36" s="627"/>
      <c r="BA36" s="627"/>
      <c r="BB36" s="627"/>
      <c r="BC36" s="627"/>
      <c r="BD36" s="628"/>
      <c r="BE36" s="614">
        <f>BE29</f>
        <v>904716.8370359999</v>
      </c>
      <c r="BF36" s="615"/>
      <c r="BG36" s="615"/>
      <c r="BH36" s="615"/>
      <c r="BI36" s="615"/>
      <c r="BJ36" s="615"/>
      <c r="BK36" s="615"/>
      <c r="BL36" s="615"/>
      <c r="BM36" s="615"/>
      <c r="BN36" s="615"/>
      <c r="BO36" s="615"/>
      <c r="BP36" s="616"/>
      <c r="BQ36" s="109">
        <f>BE36*5.1%</f>
        <v>46140.55868883599</v>
      </c>
    </row>
    <row r="37" spans="1:69" ht="28.5" customHeight="1">
      <c r="A37" s="693" t="s">
        <v>332</v>
      </c>
      <c r="B37" s="694"/>
      <c r="C37" s="694"/>
      <c r="D37" s="695"/>
      <c r="E37" s="626" t="s">
        <v>327</v>
      </c>
      <c r="F37" s="627"/>
      <c r="G37" s="627"/>
      <c r="H37" s="627"/>
      <c r="I37" s="627"/>
      <c r="J37" s="627"/>
      <c r="K37" s="627"/>
      <c r="L37" s="627"/>
      <c r="M37" s="627"/>
      <c r="N37" s="627"/>
      <c r="O37" s="627"/>
      <c r="P37" s="627"/>
      <c r="Q37" s="627"/>
      <c r="R37" s="627"/>
      <c r="S37" s="627"/>
      <c r="T37" s="627"/>
      <c r="U37" s="627"/>
      <c r="V37" s="627"/>
      <c r="W37" s="627"/>
      <c r="X37" s="627"/>
      <c r="Y37" s="627"/>
      <c r="Z37" s="627"/>
      <c r="AA37" s="627"/>
      <c r="AB37" s="627"/>
      <c r="AC37" s="627"/>
      <c r="AD37" s="627"/>
      <c r="AE37" s="627"/>
      <c r="AF37" s="627"/>
      <c r="AG37" s="627"/>
      <c r="AH37" s="627"/>
      <c r="AI37" s="627"/>
      <c r="AJ37" s="627"/>
      <c r="AK37" s="627"/>
      <c r="AL37" s="627"/>
      <c r="AM37" s="627"/>
      <c r="AN37" s="627"/>
      <c r="AO37" s="627"/>
      <c r="AP37" s="627"/>
      <c r="AQ37" s="627"/>
      <c r="AR37" s="627"/>
      <c r="AS37" s="627"/>
      <c r="AT37" s="627"/>
      <c r="AU37" s="627"/>
      <c r="AV37" s="627"/>
      <c r="AW37" s="627"/>
      <c r="AX37" s="627"/>
      <c r="AY37" s="627"/>
      <c r="AZ37" s="627"/>
      <c r="BA37" s="627"/>
      <c r="BB37" s="627"/>
      <c r="BC37" s="627"/>
      <c r="BD37" s="628"/>
      <c r="BE37" s="614">
        <f>BE30</f>
        <v>363738.94212</v>
      </c>
      <c r="BF37" s="615"/>
      <c r="BG37" s="615"/>
      <c r="BH37" s="615"/>
      <c r="BI37" s="615"/>
      <c r="BJ37" s="615"/>
      <c r="BK37" s="615"/>
      <c r="BL37" s="615"/>
      <c r="BM37" s="615"/>
      <c r="BN37" s="615"/>
      <c r="BO37" s="615"/>
      <c r="BP37" s="616"/>
      <c r="BQ37" s="109">
        <f>BE37*5.1%</f>
        <v>18550.68604812</v>
      </c>
    </row>
    <row r="38" spans="1:69" ht="29.25" customHeight="1">
      <c r="A38" s="690" t="s">
        <v>339</v>
      </c>
      <c r="B38" s="691"/>
      <c r="C38" s="691"/>
      <c r="D38" s="692"/>
      <c r="E38" s="626" t="s">
        <v>146</v>
      </c>
      <c r="F38" s="627"/>
      <c r="G38" s="627"/>
      <c r="H38" s="627"/>
      <c r="I38" s="627"/>
      <c r="J38" s="627"/>
      <c r="K38" s="627"/>
      <c r="L38" s="627"/>
      <c r="M38" s="627"/>
      <c r="N38" s="627"/>
      <c r="O38" s="627"/>
      <c r="P38" s="627"/>
      <c r="Q38" s="627"/>
      <c r="R38" s="627"/>
      <c r="S38" s="627"/>
      <c r="T38" s="627"/>
      <c r="U38" s="627"/>
      <c r="V38" s="627"/>
      <c r="W38" s="627"/>
      <c r="X38" s="627"/>
      <c r="Y38" s="627"/>
      <c r="Z38" s="627"/>
      <c r="AA38" s="627"/>
      <c r="AB38" s="627"/>
      <c r="AC38" s="627"/>
      <c r="AD38" s="627"/>
      <c r="AE38" s="627"/>
      <c r="AF38" s="627"/>
      <c r="AG38" s="627"/>
      <c r="AH38" s="627"/>
      <c r="AI38" s="627"/>
      <c r="AJ38" s="627"/>
      <c r="AK38" s="627"/>
      <c r="AL38" s="627"/>
      <c r="AM38" s="627"/>
      <c r="AN38" s="627"/>
      <c r="AO38" s="627"/>
      <c r="AP38" s="627"/>
      <c r="AQ38" s="627"/>
      <c r="AR38" s="627"/>
      <c r="AS38" s="627"/>
      <c r="AT38" s="627"/>
      <c r="AU38" s="627"/>
      <c r="AV38" s="627"/>
      <c r="AW38" s="627"/>
      <c r="AX38" s="627"/>
      <c r="AY38" s="627"/>
      <c r="AZ38" s="627"/>
      <c r="BA38" s="627"/>
      <c r="BB38" s="627"/>
      <c r="BC38" s="627"/>
      <c r="BD38" s="628"/>
      <c r="BE38" s="614">
        <f>BE31</f>
        <v>911576.772996</v>
      </c>
      <c r="BF38" s="615"/>
      <c r="BG38" s="615"/>
      <c r="BH38" s="615"/>
      <c r="BI38" s="615"/>
      <c r="BJ38" s="615"/>
      <c r="BK38" s="615"/>
      <c r="BL38" s="615"/>
      <c r="BM38" s="615"/>
      <c r="BN38" s="615"/>
      <c r="BO38" s="615"/>
      <c r="BP38" s="616"/>
      <c r="BQ38" s="109">
        <f>BE38*5.1%</f>
        <v>46490.415422795995</v>
      </c>
    </row>
    <row r="39" spans="1:69" ht="15.75">
      <c r="A39" s="690" t="s">
        <v>340</v>
      </c>
      <c r="B39" s="691"/>
      <c r="C39" s="691"/>
      <c r="D39" s="692"/>
      <c r="E39" s="611" t="s">
        <v>134</v>
      </c>
      <c r="F39" s="612"/>
      <c r="G39" s="612"/>
      <c r="H39" s="612"/>
      <c r="I39" s="612"/>
      <c r="J39" s="612"/>
      <c r="K39" s="612"/>
      <c r="L39" s="612"/>
      <c r="M39" s="612"/>
      <c r="N39" s="612"/>
      <c r="O39" s="612"/>
      <c r="P39" s="612"/>
      <c r="Q39" s="612"/>
      <c r="R39" s="612"/>
      <c r="S39" s="612"/>
      <c r="T39" s="612"/>
      <c r="U39" s="612"/>
      <c r="V39" s="612"/>
      <c r="W39" s="612"/>
      <c r="X39" s="612"/>
      <c r="Y39" s="612"/>
      <c r="Z39" s="612"/>
      <c r="AA39" s="612"/>
      <c r="AB39" s="612"/>
      <c r="AC39" s="612"/>
      <c r="AD39" s="612"/>
      <c r="AE39" s="612"/>
      <c r="AF39" s="612"/>
      <c r="AG39" s="612"/>
      <c r="AH39" s="612"/>
      <c r="AI39" s="612"/>
      <c r="AJ39" s="612"/>
      <c r="AK39" s="612"/>
      <c r="AL39" s="612"/>
      <c r="AM39" s="612"/>
      <c r="AN39" s="612"/>
      <c r="AO39" s="612"/>
      <c r="AP39" s="612"/>
      <c r="AQ39" s="612"/>
      <c r="AR39" s="612"/>
      <c r="AS39" s="612"/>
      <c r="AT39" s="612"/>
      <c r="AU39" s="612"/>
      <c r="AV39" s="612"/>
      <c r="AW39" s="612"/>
      <c r="AX39" s="612"/>
      <c r="AY39" s="612"/>
      <c r="AZ39" s="612"/>
      <c r="BA39" s="612"/>
      <c r="BB39" s="612"/>
      <c r="BC39" s="612"/>
      <c r="BD39" s="613"/>
      <c r="BE39" s="614">
        <f>BE32</f>
        <v>1416419.676384</v>
      </c>
      <c r="BF39" s="615"/>
      <c r="BG39" s="615"/>
      <c r="BH39" s="615"/>
      <c r="BI39" s="615"/>
      <c r="BJ39" s="615"/>
      <c r="BK39" s="615"/>
      <c r="BL39" s="615"/>
      <c r="BM39" s="615"/>
      <c r="BN39" s="615"/>
      <c r="BO39" s="615"/>
      <c r="BP39" s="616"/>
      <c r="BQ39" s="109">
        <f>BE39*5.1%+0.05</f>
        <v>72237.453495584</v>
      </c>
    </row>
    <row r="40" spans="1:71" s="60" customFormat="1" ht="15.75">
      <c r="A40" s="683"/>
      <c r="B40" s="684"/>
      <c r="C40" s="684"/>
      <c r="D40" s="685"/>
      <c r="E40" s="620" t="s">
        <v>7</v>
      </c>
      <c r="F40" s="621"/>
      <c r="G40" s="621"/>
      <c r="H40" s="621"/>
      <c r="I40" s="621"/>
      <c r="J40" s="621"/>
      <c r="K40" s="621"/>
      <c r="L40" s="621"/>
      <c r="M40" s="621"/>
      <c r="N40" s="621"/>
      <c r="O40" s="621"/>
      <c r="P40" s="621"/>
      <c r="Q40" s="621"/>
      <c r="R40" s="621"/>
      <c r="S40" s="621"/>
      <c r="T40" s="621"/>
      <c r="U40" s="621"/>
      <c r="V40" s="621"/>
      <c r="W40" s="621"/>
      <c r="X40" s="621"/>
      <c r="Y40" s="621"/>
      <c r="Z40" s="621"/>
      <c r="AA40" s="621"/>
      <c r="AB40" s="621"/>
      <c r="AC40" s="621"/>
      <c r="AD40" s="621"/>
      <c r="AE40" s="621"/>
      <c r="AF40" s="621"/>
      <c r="AG40" s="621"/>
      <c r="AH40" s="621"/>
      <c r="AI40" s="621"/>
      <c r="AJ40" s="621"/>
      <c r="AK40" s="621"/>
      <c r="AL40" s="621"/>
      <c r="AM40" s="621"/>
      <c r="AN40" s="621"/>
      <c r="AO40" s="621"/>
      <c r="AP40" s="621"/>
      <c r="AQ40" s="621"/>
      <c r="AR40" s="621"/>
      <c r="AS40" s="621"/>
      <c r="AT40" s="621"/>
      <c r="AU40" s="621"/>
      <c r="AV40" s="621"/>
      <c r="AW40" s="621"/>
      <c r="AX40" s="621"/>
      <c r="AY40" s="621"/>
      <c r="AZ40" s="621"/>
      <c r="BA40" s="621"/>
      <c r="BB40" s="621"/>
      <c r="BC40" s="621"/>
      <c r="BD40" s="622"/>
      <c r="BE40" s="686" t="s">
        <v>8</v>
      </c>
      <c r="BF40" s="687"/>
      <c r="BG40" s="687"/>
      <c r="BH40" s="687"/>
      <c r="BI40" s="687"/>
      <c r="BJ40" s="687"/>
      <c r="BK40" s="687"/>
      <c r="BL40" s="687"/>
      <c r="BM40" s="687"/>
      <c r="BN40" s="687"/>
      <c r="BO40" s="687"/>
      <c r="BP40" s="688"/>
      <c r="BQ40" s="107">
        <f>BQ33+BQ15+BQ8</f>
        <v>1251035.995547504</v>
      </c>
      <c r="BR40" s="65">
        <f>('211 МБ'!D68-'211 МБ'!D64-'211 МБ'!D47)*30.2%</f>
        <v>1251035.945547504</v>
      </c>
      <c r="BS40" s="59"/>
    </row>
    <row r="41" spans="1:69" ht="15">
      <c r="A41" s="17"/>
      <c r="B41" s="17"/>
      <c r="C41" s="17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198" t="s">
        <v>493</v>
      </c>
    </row>
    <row r="42" spans="1:69" ht="64.5" customHeight="1">
      <c r="A42" s="689" t="s">
        <v>778</v>
      </c>
      <c r="B42" s="689"/>
      <c r="C42" s="689"/>
      <c r="D42" s="689"/>
      <c r="E42" s="689"/>
      <c r="F42" s="689"/>
      <c r="G42" s="689"/>
      <c r="H42" s="689"/>
      <c r="I42" s="689"/>
      <c r="J42" s="689"/>
      <c r="K42" s="689"/>
      <c r="L42" s="689"/>
      <c r="M42" s="689"/>
      <c r="N42" s="689"/>
      <c r="O42" s="689"/>
      <c r="P42" s="689"/>
      <c r="Q42" s="689"/>
      <c r="R42" s="689"/>
      <c r="S42" s="689"/>
      <c r="T42" s="689"/>
      <c r="U42" s="689"/>
      <c r="V42" s="689"/>
      <c r="W42" s="689"/>
      <c r="X42" s="689"/>
      <c r="Y42" s="689"/>
      <c r="Z42" s="689"/>
      <c r="AA42" s="689"/>
      <c r="AB42" s="689"/>
      <c r="AC42" s="689"/>
      <c r="AD42" s="689"/>
      <c r="AE42" s="689"/>
      <c r="AF42" s="689"/>
      <c r="AG42" s="689"/>
      <c r="AH42" s="689"/>
      <c r="AI42" s="689"/>
      <c r="AJ42" s="689"/>
      <c r="AK42" s="689"/>
      <c r="AL42" s="689"/>
      <c r="AM42" s="689"/>
      <c r="AN42" s="689"/>
      <c r="AO42" s="689"/>
      <c r="AP42" s="689"/>
      <c r="AQ42" s="689"/>
      <c r="AR42" s="689"/>
      <c r="AS42" s="689"/>
      <c r="AT42" s="689"/>
      <c r="AU42" s="689"/>
      <c r="AV42" s="689"/>
      <c r="AW42" s="689"/>
      <c r="AX42" s="689"/>
      <c r="AY42" s="689"/>
      <c r="AZ42" s="689"/>
      <c r="BA42" s="689"/>
      <c r="BB42" s="689"/>
      <c r="BC42" s="689"/>
      <c r="BD42" s="689"/>
      <c r="BE42" s="689"/>
      <c r="BF42" s="689"/>
      <c r="BG42" s="689"/>
      <c r="BH42" s="689"/>
      <c r="BI42" s="689"/>
      <c r="BJ42" s="689"/>
      <c r="BK42" s="689"/>
      <c r="BL42" s="689"/>
      <c r="BM42" s="689"/>
      <c r="BN42" s="689"/>
      <c r="BO42" s="689"/>
      <c r="BP42" s="689"/>
      <c r="BQ42" s="689"/>
    </row>
    <row r="43" spans="1:69" ht="15.75">
      <c r="A43" s="6" t="s">
        <v>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72">
        <v>119</v>
      </c>
      <c r="U43" s="572"/>
      <c r="V43" s="572"/>
      <c r="W43" s="572"/>
      <c r="X43" s="572"/>
      <c r="Y43" s="572"/>
      <c r="Z43" s="572"/>
      <c r="AA43" s="572"/>
      <c r="AB43" s="572"/>
      <c r="AC43" s="572"/>
      <c r="AD43" s="572"/>
      <c r="AE43" s="572"/>
      <c r="AF43" s="572"/>
      <c r="AG43" s="572"/>
      <c r="AH43" s="572"/>
      <c r="AI43" s="572"/>
      <c r="AJ43" s="572"/>
      <c r="AK43" s="572"/>
      <c r="AL43" s="572"/>
      <c r="AM43" s="572"/>
      <c r="AN43" s="572"/>
      <c r="AO43" s="572"/>
      <c r="AP43" s="572"/>
      <c r="AQ43" s="572"/>
      <c r="AR43" s="572"/>
      <c r="AS43" s="572"/>
      <c r="AT43" s="572"/>
      <c r="AU43" s="572"/>
      <c r="AV43" s="572"/>
      <c r="AW43" s="572"/>
      <c r="AX43" s="572"/>
      <c r="AY43" s="572"/>
      <c r="AZ43" s="572"/>
      <c r="BA43" s="572"/>
      <c r="BB43" s="572"/>
      <c r="BC43" s="572"/>
      <c r="BD43" s="572"/>
      <c r="BE43" s="572"/>
      <c r="BF43" s="572"/>
      <c r="BG43" s="572"/>
      <c r="BH43" s="572"/>
      <c r="BI43" s="572"/>
      <c r="BJ43" s="572"/>
      <c r="BK43" s="572"/>
      <c r="BL43" s="572"/>
      <c r="BM43" s="572"/>
      <c r="BN43" s="572"/>
      <c r="BO43" s="572"/>
      <c r="BP43" s="572"/>
      <c r="BQ43" s="572"/>
    </row>
    <row r="44" spans="1:69" ht="15.75" customHeight="1">
      <c r="A44" s="6" t="s">
        <v>3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49"/>
      <c r="AI44" s="573" t="s">
        <v>75</v>
      </c>
      <c r="AJ44" s="573"/>
      <c r="AK44" s="573"/>
      <c r="AL44" s="573"/>
      <c r="AM44" s="573"/>
      <c r="AN44" s="573"/>
      <c r="AO44" s="573"/>
      <c r="AP44" s="573"/>
      <c r="AQ44" s="573"/>
      <c r="AR44" s="573"/>
      <c r="AS44" s="573"/>
      <c r="AT44" s="573"/>
      <c r="AU44" s="573"/>
      <c r="AV44" s="573"/>
      <c r="AW44" s="573"/>
      <c r="AX44" s="573"/>
      <c r="AY44" s="573"/>
      <c r="AZ44" s="573"/>
      <c r="BA44" s="573"/>
      <c r="BB44" s="573"/>
      <c r="BC44" s="573"/>
      <c r="BD44" s="573"/>
      <c r="BE44" s="573"/>
      <c r="BF44" s="573"/>
      <c r="BG44" s="573"/>
      <c r="BH44" s="573"/>
      <c r="BI44" s="573"/>
      <c r="BJ44" s="573"/>
      <c r="BK44" s="573"/>
      <c r="BL44" s="573"/>
      <c r="BM44" s="573"/>
      <c r="BN44" s="573"/>
      <c r="BO44" s="573"/>
      <c r="BP44" s="573"/>
      <c r="BQ44" s="573"/>
    </row>
    <row r="45" spans="1:69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</row>
    <row r="46" spans="1:69" ht="51" customHeight="1">
      <c r="A46" s="461" t="s">
        <v>125</v>
      </c>
      <c r="B46" s="462"/>
      <c r="C46" s="462"/>
      <c r="D46" s="463"/>
      <c r="E46" s="461" t="s">
        <v>26</v>
      </c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R46" s="462"/>
      <c r="S46" s="462"/>
      <c r="T46" s="462"/>
      <c r="U46" s="462"/>
      <c r="V46" s="462"/>
      <c r="W46" s="462"/>
      <c r="X46" s="462"/>
      <c r="Y46" s="462"/>
      <c r="Z46" s="462"/>
      <c r="AA46" s="462"/>
      <c r="AB46" s="462"/>
      <c r="AC46" s="462"/>
      <c r="AD46" s="462"/>
      <c r="AE46" s="462"/>
      <c r="AF46" s="462"/>
      <c r="AG46" s="462"/>
      <c r="AH46" s="462"/>
      <c r="AI46" s="462"/>
      <c r="AJ46" s="462"/>
      <c r="AK46" s="462"/>
      <c r="AL46" s="462"/>
      <c r="AM46" s="462"/>
      <c r="AN46" s="462"/>
      <c r="AO46" s="462"/>
      <c r="AP46" s="462"/>
      <c r="AQ46" s="462"/>
      <c r="AR46" s="462"/>
      <c r="AS46" s="462"/>
      <c r="AT46" s="462"/>
      <c r="AU46" s="462"/>
      <c r="AV46" s="462"/>
      <c r="AW46" s="462"/>
      <c r="AX46" s="462"/>
      <c r="AY46" s="462"/>
      <c r="AZ46" s="462"/>
      <c r="BA46" s="462"/>
      <c r="BB46" s="462"/>
      <c r="BC46" s="462"/>
      <c r="BD46" s="463"/>
      <c r="BE46" s="677" t="s">
        <v>766</v>
      </c>
      <c r="BF46" s="678"/>
      <c r="BG46" s="678"/>
      <c r="BH46" s="678"/>
      <c r="BI46" s="678"/>
      <c r="BJ46" s="678"/>
      <c r="BK46" s="678"/>
      <c r="BL46" s="678"/>
      <c r="BM46" s="678"/>
      <c r="BN46" s="678"/>
      <c r="BO46" s="678"/>
      <c r="BP46" s="679"/>
      <c r="BQ46" s="162" t="s">
        <v>767</v>
      </c>
    </row>
    <row r="47" spans="1:69" ht="12.75">
      <c r="A47" s="553">
        <v>1</v>
      </c>
      <c r="B47" s="554"/>
      <c r="C47" s="554"/>
      <c r="D47" s="555"/>
      <c r="E47" s="553">
        <v>2</v>
      </c>
      <c r="F47" s="554"/>
      <c r="G47" s="554"/>
      <c r="H47" s="554"/>
      <c r="I47" s="554"/>
      <c r="J47" s="554"/>
      <c r="K47" s="554"/>
      <c r="L47" s="554"/>
      <c r="M47" s="554"/>
      <c r="N47" s="554"/>
      <c r="O47" s="554"/>
      <c r="P47" s="554"/>
      <c r="Q47" s="554"/>
      <c r="R47" s="554"/>
      <c r="S47" s="554"/>
      <c r="T47" s="554"/>
      <c r="U47" s="554"/>
      <c r="V47" s="554"/>
      <c r="W47" s="554"/>
      <c r="X47" s="554"/>
      <c r="Y47" s="554"/>
      <c r="Z47" s="554"/>
      <c r="AA47" s="554"/>
      <c r="AB47" s="554"/>
      <c r="AC47" s="554"/>
      <c r="AD47" s="554"/>
      <c r="AE47" s="554"/>
      <c r="AF47" s="554"/>
      <c r="AG47" s="554"/>
      <c r="AH47" s="554"/>
      <c r="AI47" s="554"/>
      <c r="AJ47" s="554"/>
      <c r="AK47" s="554"/>
      <c r="AL47" s="554"/>
      <c r="AM47" s="554"/>
      <c r="AN47" s="554"/>
      <c r="AO47" s="554"/>
      <c r="AP47" s="554"/>
      <c r="AQ47" s="554"/>
      <c r="AR47" s="554"/>
      <c r="AS47" s="554"/>
      <c r="AT47" s="554"/>
      <c r="AU47" s="554"/>
      <c r="AV47" s="554"/>
      <c r="AW47" s="554"/>
      <c r="AX47" s="554"/>
      <c r="AY47" s="554"/>
      <c r="AZ47" s="554"/>
      <c r="BA47" s="554"/>
      <c r="BB47" s="554"/>
      <c r="BC47" s="554"/>
      <c r="BD47" s="555"/>
      <c r="BE47" s="680">
        <v>3</v>
      </c>
      <c r="BF47" s="681"/>
      <c r="BG47" s="681"/>
      <c r="BH47" s="681"/>
      <c r="BI47" s="681"/>
      <c r="BJ47" s="681"/>
      <c r="BK47" s="681"/>
      <c r="BL47" s="681"/>
      <c r="BM47" s="681"/>
      <c r="BN47" s="681"/>
      <c r="BO47" s="681"/>
      <c r="BP47" s="682"/>
      <c r="BQ47" s="69">
        <v>4</v>
      </c>
    </row>
    <row r="48" spans="1:69" ht="15">
      <c r="A48" s="665">
        <v>1</v>
      </c>
      <c r="B48" s="666"/>
      <c r="C48" s="666"/>
      <c r="D48" s="667"/>
      <c r="E48" s="671" t="s">
        <v>132</v>
      </c>
      <c r="F48" s="672"/>
      <c r="G48" s="672"/>
      <c r="H48" s="672"/>
      <c r="I48" s="672"/>
      <c r="J48" s="672"/>
      <c r="K48" s="672"/>
      <c r="L48" s="672"/>
      <c r="M48" s="672"/>
      <c r="N48" s="672"/>
      <c r="O48" s="672"/>
      <c r="P48" s="672"/>
      <c r="Q48" s="672"/>
      <c r="R48" s="672"/>
      <c r="S48" s="672"/>
      <c r="T48" s="672"/>
      <c r="U48" s="672"/>
      <c r="V48" s="672"/>
      <c r="W48" s="672"/>
      <c r="X48" s="672"/>
      <c r="Y48" s="672"/>
      <c r="Z48" s="672"/>
      <c r="AA48" s="672"/>
      <c r="AB48" s="672"/>
      <c r="AC48" s="672"/>
      <c r="AD48" s="672"/>
      <c r="AE48" s="672"/>
      <c r="AF48" s="672"/>
      <c r="AG48" s="672"/>
      <c r="AH48" s="672"/>
      <c r="AI48" s="672"/>
      <c r="AJ48" s="672"/>
      <c r="AK48" s="672"/>
      <c r="AL48" s="672"/>
      <c r="AM48" s="672"/>
      <c r="AN48" s="672"/>
      <c r="AO48" s="672"/>
      <c r="AP48" s="672"/>
      <c r="AQ48" s="672"/>
      <c r="AR48" s="672"/>
      <c r="AS48" s="672"/>
      <c r="AT48" s="672"/>
      <c r="AU48" s="672"/>
      <c r="AV48" s="672"/>
      <c r="AW48" s="672"/>
      <c r="AX48" s="672"/>
      <c r="AY48" s="672"/>
      <c r="AZ48" s="672"/>
      <c r="BA48" s="672"/>
      <c r="BB48" s="672"/>
      <c r="BC48" s="672"/>
      <c r="BD48" s="673"/>
      <c r="BE48" s="674" t="s">
        <v>8</v>
      </c>
      <c r="BF48" s="675"/>
      <c r="BG48" s="675"/>
      <c r="BH48" s="675"/>
      <c r="BI48" s="675"/>
      <c r="BJ48" s="675"/>
      <c r="BK48" s="675"/>
      <c r="BL48" s="675"/>
      <c r="BM48" s="675"/>
      <c r="BN48" s="675"/>
      <c r="BO48" s="675"/>
      <c r="BP48" s="676"/>
      <c r="BQ48" s="110">
        <f>BQ50+BQ52+BQ51+BQ53</f>
        <v>4014138.9343659994</v>
      </c>
    </row>
    <row r="49" spans="1:69" ht="15">
      <c r="A49" s="461" t="s">
        <v>27</v>
      </c>
      <c r="B49" s="462"/>
      <c r="C49" s="462"/>
      <c r="D49" s="463"/>
      <c r="E49" s="652" t="s">
        <v>133</v>
      </c>
      <c r="F49" s="653"/>
      <c r="G49" s="653"/>
      <c r="H49" s="653"/>
      <c r="I49" s="653"/>
      <c r="J49" s="653"/>
      <c r="K49" s="653"/>
      <c r="L49" s="653"/>
      <c r="M49" s="653"/>
      <c r="N49" s="653"/>
      <c r="O49" s="653"/>
      <c r="P49" s="653"/>
      <c r="Q49" s="653"/>
      <c r="R49" s="653"/>
      <c r="S49" s="653"/>
      <c r="T49" s="653"/>
      <c r="U49" s="653"/>
      <c r="V49" s="653"/>
      <c r="W49" s="653"/>
      <c r="X49" s="653"/>
      <c r="Y49" s="653"/>
      <c r="Z49" s="653"/>
      <c r="AA49" s="653"/>
      <c r="AB49" s="653"/>
      <c r="AC49" s="653"/>
      <c r="AD49" s="653"/>
      <c r="AE49" s="653"/>
      <c r="AF49" s="653"/>
      <c r="AG49" s="653"/>
      <c r="AH49" s="653"/>
      <c r="AI49" s="653"/>
      <c r="AJ49" s="653"/>
      <c r="AK49" s="653"/>
      <c r="AL49" s="653"/>
      <c r="AM49" s="653"/>
      <c r="AN49" s="653"/>
      <c r="AO49" s="653"/>
      <c r="AP49" s="653"/>
      <c r="AQ49" s="653"/>
      <c r="AR49" s="653"/>
      <c r="AS49" s="653"/>
      <c r="AT49" s="653"/>
      <c r="AU49" s="653"/>
      <c r="AV49" s="653"/>
      <c r="AW49" s="653"/>
      <c r="AX49" s="653"/>
      <c r="AY49" s="653"/>
      <c r="AZ49" s="653"/>
      <c r="BA49" s="653"/>
      <c r="BB49" s="653"/>
      <c r="BC49" s="653"/>
      <c r="BD49" s="654"/>
      <c r="BE49" s="661">
        <f>'211 КР'!D38-'211 КР'!D34</f>
        <v>3945161.3087999998</v>
      </c>
      <c r="BF49" s="662"/>
      <c r="BG49" s="662"/>
      <c r="BH49" s="662"/>
      <c r="BI49" s="662"/>
      <c r="BJ49" s="662"/>
      <c r="BK49" s="662"/>
      <c r="BL49" s="662"/>
      <c r="BM49" s="662"/>
      <c r="BN49" s="662"/>
      <c r="BO49" s="662"/>
      <c r="BP49" s="662"/>
      <c r="BQ49" s="57"/>
    </row>
    <row r="50" spans="1:69" ht="28.5" customHeight="1">
      <c r="A50" s="574"/>
      <c r="B50" s="575"/>
      <c r="C50" s="575"/>
      <c r="D50" s="576"/>
      <c r="E50" s="626" t="s">
        <v>147</v>
      </c>
      <c r="F50" s="627"/>
      <c r="G50" s="627"/>
      <c r="H50" s="627"/>
      <c r="I50" s="627"/>
      <c r="J50" s="627"/>
      <c r="K50" s="627"/>
      <c r="L50" s="627"/>
      <c r="M50" s="627"/>
      <c r="N50" s="627"/>
      <c r="O50" s="627"/>
      <c r="P50" s="627"/>
      <c r="Q50" s="627"/>
      <c r="R50" s="627"/>
      <c r="S50" s="627"/>
      <c r="T50" s="627"/>
      <c r="U50" s="627"/>
      <c r="V50" s="627"/>
      <c r="W50" s="627"/>
      <c r="X50" s="627"/>
      <c r="Y50" s="627"/>
      <c r="Z50" s="627"/>
      <c r="AA50" s="627"/>
      <c r="AB50" s="627"/>
      <c r="AC50" s="627"/>
      <c r="AD50" s="627"/>
      <c r="AE50" s="627"/>
      <c r="AF50" s="627"/>
      <c r="AG50" s="627"/>
      <c r="AH50" s="627"/>
      <c r="AI50" s="627"/>
      <c r="AJ50" s="627"/>
      <c r="AK50" s="627"/>
      <c r="AL50" s="627"/>
      <c r="AM50" s="627"/>
      <c r="AN50" s="627"/>
      <c r="AO50" s="627"/>
      <c r="AP50" s="627"/>
      <c r="AQ50" s="627"/>
      <c r="AR50" s="627"/>
      <c r="AS50" s="627"/>
      <c r="AT50" s="627"/>
      <c r="AU50" s="627"/>
      <c r="AV50" s="627"/>
      <c r="AW50" s="627"/>
      <c r="AX50" s="627"/>
      <c r="AY50" s="627"/>
      <c r="AZ50" s="627"/>
      <c r="BA50" s="627"/>
      <c r="BB50" s="627"/>
      <c r="BC50" s="627"/>
      <c r="BD50" s="628"/>
      <c r="BE50" s="663"/>
      <c r="BF50" s="664"/>
      <c r="BG50" s="664"/>
      <c r="BH50" s="664"/>
      <c r="BI50" s="664"/>
      <c r="BJ50" s="664"/>
      <c r="BK50" s="664"/>
      <c r="BL50" s="664"/>
      <c r="BM50" s="664"/>
      <c r="BN50" s="664"/>
      <c r="BO50" s="664"/>
      <c r="BP50" s="664"/>
      <c r="BQ50" s="117">
        <f>BE49*22%</f>
        <v>867935.487936</v>
      </c>
    </row>
    <row r="51" spans="1:69" ht="28.5" customHeight="1">
      <c r="A51" s="665" t="s">
        <v>28</v>
      </c>
      <c r="B51" s="666"/>
      <c r="C51" s="666"/>
      <c r="D51" s="667"/>
      <c r="E51" s="626" t="s">
        <v>148</v>
      </c>
      <c r="F51" s="627"/>
      <c r="G51" s="627"/>
      <c r="H51" s="627"/>
      <c r="I51" s="627"/>
      <c r="J51" s="627"/>
      <c r="K51" s="627"/>
      <c r="L51" s="627"/>
      <c r="M51" s="627"/>
      <c r="N51" s="627"/>
      <c r="O51" s="627"/>
      <c r="P51" s="627"/>
      <c r="Q51" s="627"/>
      <c r="R51" s="627"/>
      <c r="S51" s="627"/>
      <c r="T51" s="627"/>
      <c r="U51" s="627"/>
      <c r="V51" s="627"/>
      <c r="W51" s="627"/>
      <c r="X51" s="627"/>
      <c r="Y51" s="627"/>
      <c r="Z51" s="627"/>
      <c r="AA51" s="627"/>
      <c r="AB51" s="627"/>
      <c r="AC51" s="627"/>
      <c r="AD51" s="627"/>
      <c r="AE51" s="627"/>
      <c r="AF51" s="627"/>
      <c r="AG51" s="627"/>
      <c r="AH51" s="627"/>
      <c r="AI51" s="627"/>
      <c r="AJ51" s="627"/>
      <c r="AK51" s="627"/>
      <c r="AL51" s="627"/>
      <c r="AM51" s="627"/>
      <c r="AN51" s="627"/>
      <c r="AO51" s="627"/>
      <c r="AP51" s="627"/>
      <c r="AQ51" s="627"/>
      <c r="AR51" s="627"/>
      <c r="AS51" s="627"/>
      <c r="AT51" s="627"/>
      <c r="AU51" s="627"/>
      <c r="AV51" s="627"/>
      <c r="AW51" s="627"/>
      <c r="AX51" s="627"/>
      <c r="AY51" s="627"/>
      <c r="AZ51" s="627"/>
      <c r="BA51" s="627"/>
      <c r="BB51" s="627"/>
      <c r="BC51" s="627"/>
      <c r="BD51" s="628"/>
      <c r="BE51" s="668">
        <f>'211 КР'!D61-'211 КР'!D57</f>
        <v>5854059.137399999</v>
      </c>
      <c r="BF51" s="669"/>
      <c r="BG51" s="669"/>
      <c r="BH51" s="669"/>
      <c r="BI51" s="669"/>
      <c r="BJ51" s="669"/>
      <c r="BK51" s="669"/>
      <c r="BL51" s="669"/>
      <c r="BM51" s="669"/>
      <c r="BN51" s="669"/>
      <c r="BO51" s="669"/>
      <c r="BP51" s="670"/>
      <c r="BQ51" s="109">
        <f>BE51*22%</f>
        <v>1287893.0102279999</v>
      </c>
    </row>
    <row r="52" spans="1:69" ht="28.5" customHeight="1">
      <c r="A52" s="665" t="s">
        <v>29</v>
      </c>
      <c r="B52" s="666"/>
      <c r="C52" s="666"/>
      <c r="D52" s="667"/>
      <c r="E52" s="626" t="s">
        <v>149</v>
      </c>
      <c r="F52" s="627"/>
      <c r="G52" s="627"/>
      <c r="H52" s="627"/>
      <c r="I52" s="627"/>
      <c r="J52" s="627"/>
      <c r="K52" s="627"/>
      <c r="L52" s="627"/>
      <c r="M52" s="627"/>
      <c r="N52" s="627"/>
      <c r="O52" s="627"/>
      <c r="P52" s="627"/>
      <c r="Q52" s="627"/>
      <c r="R52" s="627"/>
      <c r="S52" s="627"/>
      <c r="T52" s="627"/>
      <c r="U52" s="627"/>
      <c r="V52" s="627"/>
      <c r="W52" s="627"/>
      <c r="X52" s="627"/>
      <c r="Y52" s="627"/>
      <c r="Z52" s="627"/>
      <c r="AA52" s="627"/>
      <c r="AB52" s="627"/>
      <c r="AC52" s="627"/>
      <c r="AD52" s="627"/>
      <c r="AE52" s="627"/>
      <c r="AF52" s="627"/>
      <c r="AG52" s="627"/>
      <c r="AH52" s="627"/>
      <c r="AI52" s="627"/>
      <c r="AJ52" s="627"/>
      <c r="AK52" s="627"/>
      <c r="AL52" s="627"/>
      <c r="AM52" s="627"/>
      <c r="AN52" s="627"/>
      <c r="AO52" s="627"/>
      <c r="AP52" s="627"/>
      <c r="AQ52" s="627"/>
      <c r="AR52" s="627"/>
      <c r="AS52" s="627"/>
      <c r="AT52" s="627"/>
      <c r="AU52" s="627"/>
      <c r="AV52" s="627"/>
      <c r="AW52" s="627"/>
      <c r="AX52" s="627"/>
      <c r="AY52" s="627"/>
      <c r="AZ52" s="627"/>
      <c r="BA52" s="627"/>
      <c r="BB52" s="627"/>
      <c r="BC52" s="627"/>
      <c r="BD52" s="628"/>
      <c r="BE52" s="668">
        <f>'211 КР'!D85-'211 КР'!D81</f>
        <v>1630025.1588</v>
      </c>
      <c r="BF52" s="669"/>
      <c r="BG52" s="669"/>
      <c r="BH52" s="669"/>
      <c r="BI52" s="669"/>
      <c r="BJ52" s="669"/>
      <c r="BK52" s="669"/>
      <c r="BL52" s="669"/>
      <c r="BM52" s="669"/>
      <c r="BN52" s="669"/>
      <c r="BO52" s="669"/>
      <c r="BP52" s="670"/>
      <c r="BQ52" s="109">
        <f>BE52*22%</f>
        <v>358605.534936</v>
      </c>
    </row>
    <row r="53" spans="1:69" ht="15.75" customHeight="1">
      <c r="A53" s="665" t="s">
        <v>150</v>
      </c>
      <c r="B53" s="666"/>
      <c r="C53" s="666"/>
      <c r="D53" s="667"/>
      <c r="E53" s="611" t="s">
        <v>134</v>
      </c>
      <c r="F53" s="612"/>
      <c r="G53" s="612"/>
      <c r="H53" s="612"/>
      <c r="I53" s="612"/>
      <c r="J53" s="612"/>
      <c r="K53" s="612"/>
      <c r="L53" s="612"/>
      <c r="M53" s="612"/>
      <c r="N53" s="612"/>
      <c r="O53" s="612"/>
      <c r="P53" s="612"/>
      <c r="Q53" s="612"/>
      <c r="R53" s="612"/>
      <c r="S53" s="612"/>
      <c r="T53" s="612"/>
      <c r="U53" s="612"/>
      <c r="V53" s="612"/>
      <c r="W53" s="612"/>
      <c r="X53" s="612"/>
      <c r="Y53" s="612"/>
      <c r="Z53" s="612"/>
      <c r="AA53" s="612"/>
      <c r="AB53" s="612"/>
      <c r="AC53" s="612"/>
      <c r="AD53" s="612"/>
      <c r="AE53" s="612"/>
      <c r="AF53" s="612"/>
      <c r="AG53" s="612"/>
      <c r="AH53" s="612"/>
      <c r="AI53" s="612"/>
      <c r="AJ53" s="612"/>
      <c r="AK53" s="612"/>
      <c r="AL53" s="612"/>
      <c r="AM53" s="612"/>
      <c r="AN53" s="612"/>
      <c r="AO53" s="612"/>
      <c r="AP53" s="612"/>
      <c r="AQ53" s="612"/>
      <c r="AR53" s="612"/>
      <c r="AS53" s="612"/>
      <c r="AT53" s="612"/>
      <c r="AU53" s="612"/>
      <c r="AV53" s="612"/>
      <c r="AW53" s="612"/>
      <c r="AX53" s="612"/>
      <c r="AY53" s="612"/>
      <c r="AZ53" s="612"/>
      <c r="BA53" s="612"/>
      <c r="BB53" s="612"/>
      <c r="BC53" s="612"/>
      <c r="BD53" s="613"/>
      <c r="BE53" s="668">
        <f>'211 КР'!D105-'211 КР'!D102</f>
        <v>6816840.4602999985</v>
      </c>
      <c r="BF53" s="669"/>
      <c r="BG53" s="669"/>
      <c r="BH53" s="669"/>
      <c r="BI53" s="669"/>
      <c r="BJ53" s="669"/>
      <c r="BK53" s="669"/>
      <c r="BL53" s="669"/>
      <c r="BM53" s="669"/>
      <c r="BN53" s="669"/>
      <c r="BO53" s="669"/>
      <c r="BP53" s="670"/>
      <c r="BQ53" s="114">
        <f>BE53*22%</f>
        <v>1499704.9012659998</v>
      </c>
    </row>
    <row r="54" spans="1:69" ht="14.25">
      <c r="A54" s="461">
        <v>2</v>
      </c>
      <c r="B54" s="462"/>
      <c r="C54" s="462"/>
      <c r="D54" s="463"/>
      <c r="E54" s="629" t="s">
        <v>30</v>
      </c>
      <c r="F54" s="630"/>
      <c r="G54" s="630"/>
      <c r="H54" s="630"/>
      <c r="I54" s="630"/>
      <c r="J54" s="630"/>
      <c r="K54" s="630"/>
      <c r="L54" s="630"/>
      <c r="M54" s="630"/>
      <c r="N54" s="630"/>
      <c r="O54" s="630"/>
      <c r="P54" s="630"/>
      <c r="Q54" s="630"/>
      <c r="R54" s="630"/>
      <c r="S54" s="630"/>
      <c r="T54" s="630"/>
      <c r="U54" s="630"/>
      <c r="V54" s="630"/>
      <c r="W54" s="630"/>
      <c r="X54" s="630"/>
      <c r="Y54" s="630"/>
      <c r="Z54" s="630"/>
      <c r="AA54" s="630"/>
      <c r="AB54" s="630"/>
      <c r="AC54" s="630"/>
      <c r="AD54" s="630"/>
      <c r="AE54" s="630"/>
      <c r="AF54" s="630"/>
      <c r="AG54" s="630"/>
      <c r="AH54" s="630"/>
      <c r="AI54" s="630"/>
      <c r="AJ54" s="630"/>
      <c r="AK54" s="630"/>
      <c r="AL54" s="630"/>
      <c r="AM54" s="630"/>
      <c r="AN54" s="630"/>
      <c r="AO54" s="630"/>
      <c r="AP54" s="630"/>
      <c r="AQ54" s="630"/>
      <c r="AR54" s="630"/>
      <c r="AS54" s="630"/>
      <c r="AT54" s="630"/>
      <c r="AU54" s="630"/>
      <c r="AV54" s="630"/>
      <c r="AW54" s="630"/>
      <c r="AX54" s="630"/>
      <c r="AY54" s="630"/>
      <c r="AZ54" s="630"/>
      <c r="BA54" s="630"/>
      <c r="BB54" s="630"/>
      <c r="BC54" s="630"/>
      <c r="BD54" s="631"/>
      <c r="BE54" s="632" t="s">
        <v>8</v>
      </c>
      <c r="BF54" s="633"/>
      <c r="BG54" s="633"/>
      <c r="BH54" s="633"/>
      <c r="BI54" s="633"/>
      <c r="BJ54" s="633"/>
      <c r="BK54" s="633"/>
      <c r="BL54" s="633"/>
      <c r="BM54" s="633"/>
      <c r="BN54" s="633"/>
      <c r="BO54" s="633"/>
      <c r="BP54" s="633"/>
      <c r="BQ54" s="116"/>
    </row>
    <row r="55" spans="1:69" ht="14.25">
      <c r="A55" s="574"/>
      <c r="B55" s="575"/>
      <c r="C55" s="575"/>
      <c r="D55" s="576"/>
      <c r="E55" s="636" t="s">
        <v>61</v>
      </c>
      <c r="F55" s="637"/>
      <c r="G55" s="637"/>
      <c r="H55" s="637"/>
      <c r="I55" s="637"/>
      <c r="J55" s="637"/>
      <c r="K55" s="637"/>
      <c r="L55" s="637"/>
      <c r="M55" s="637"/>
      <c r="N55" s="637"/>
      <c r="O55" s="637"/>
      <c r="P55" s="637"/>
      <c r="Q55" s="637"/>
      <c r="R55" s="637"/>
      <c r="S55" s="637"/>
      <c r="T55" s="637"/>
      <c r="U55" s="637"/>
      <c r="V55" s="637"/>
      <c r="W55" s="637"/>
      <c r="X55" s="637"/>
      <c r="Y55" s="637"/>
      <c r="Z55" s="637"/>
      <c r="AA55" s="637"/>
      <c r="AB55" s="637"/>
      <c r="AC55" s="637"/>
      <c r="AD55" s="637"/>
      <c r="AE55" s="637"/>
      <c r="AF55" s="637"/>
      <c r="AG55" s="637"/>
      <c r="AH55" s="637"/>
      <c r="AI55" s="637"/>
      <c r="AJ55" s="637"/>
      <c r="AK55" s="637"/>
      <c r="AL55" s="637"/>
      <c r="AM55" s="637"/>
      <c r="AN55" s="637"/>
      <c r="AO55" s="637"/>
      <c r="AP55" s="637"/>
      <c r="AQ55" s="637"/>
      <c r="AR55" s="637"/>
      <c r="AS55" s="637"/>
      <c r="AT55" s="637"/>
      <c r="AU55" s="637"/>
      <c r="AV55" s="637"/>
      <c r="AW55" s="637"/>
      <c r="AX55" s="637"/>
      <c r="AY55" s="637"/>
      <c r="AZ55" s="637"/>
      <c r="BA55" s="637"/>
      <c r="BB55" s="637"/>
      <c r="BC55" s="637"/>
      <c r="BD55" s="638"/>
      <c r="BE55" s="634"/>
      <c r="BF55" s="635"/>
      <c r="BG55" s="635"/>
      <c r="BH55" s="635"/>
      <c r="BI55" s="635"/>
      <c r="BJ55" s="635"/>
      <c r="BK55" s="635"/>
      <c r="BL55" s="635"/>
      <c r="BM55" s="635"/>
      <c r="BN55" s="635"/>
      <c r="BO55" s="635"/>
      <c r="BP55" s="635"/>
      <c r="BQ55" s="115">
        <f>BQ58+BQ65</f>
        <v>565628.6680242998</v>
      </c>
    </row>
    <row r="56" spans="1:69" ht="15">
      <c r="A56" s="461" t="s">
        <v>32</v>
      </c>
      <c r="B56" s="462"/>
      <c r="C56" s="462"/>
      <c r="D56" s="463"/>
      <c r="E56" s="652" t="s">
        <v>6</v>
      </c>
      <c r="F56" s="653"/>
      <c r="G56" s="653"/>
      <c r="H56" s="653"/>
      <c r="I56" s="653"/>
      <c r="J56" s="653"/>
      <c r="K56" s="653"/>
      <c r="L56" s="653"/>
      <c r="M56" s="653"/>
      <c r="N56" s="653"/>
      <c r="O56" s="653"/>
      <c r="P56" s="653"/>
      <c r="Q56" s="653"/>
      <c r="R56" s="653"/>
      <c r="S56" s="653"/>
      <c r="T56" s="653"/>
      <c r="U56" s="653"/>
      <c r="V56" s="653"/>
      <c r="W56" s="653"/>
      <c r="X56" s="653"/>
      <c r="Y56" s="653"/>
      <c r="Z56" s="653"/>
      <c r="AA56" s="653"/>
      <c r="AB56" s="653"/>
      <c r="AC56" s="653"/>
      <c r="AD56" s="653"/>
      <c r="AE56" s="653"/>
      <c r="AF56" s="653"/>
      <c r="AG56" s="653"/>
      <c r="AH56" s="653"/>
      <c r="AI56" s="653"/>
      <c r="AJ56" s="653"/>
      <c r="AK56" s="653"/>
      <c r="AL56" s="653"/>
      <c r="AM56" s="653"/>
      <c r="AN56" s="653"/>
      <c r="AO56" s="653"/>
      <c r="AP56" s="653"/>
      <c r="AQ56" s="653"/>
      <c r="AR56" s="653"/>
      <c r="AS56" s="653"/>
      <c r="AT56" s="653"/>
      <c r="AU56" s="653"/>
      <c r="AV56" s="653"/>
      <c r="AW56" s="653"/>
      <c r="AX56" s="653"/>
      <c r="AY56" s="653"/>
      <c r="AZ56" s="653"/>
      <c r="BA56" s="653"/>
      <c r="BB56" s="653"/>
      <c r="BC56" s="653"/>
      <c r="BD56" s="654"/>
      <c r="BE56" s="645">
        <f>BE59+BE61+BE62+BE63</f>
        <v>18246086.065299995</v>
      </c>
      <c r="BF56" s="646"/>
      <c r="BG56" s="646"/>
      <c r="BH56" s="646"/>
      <c r="BI56" s="646"/>
      <c r="BJ56" s="646"/>
      <c r="BK56" s="646"/>
      <c r="BL56" s="646"/>
      <c r="BM56" s="646"/>
      <c r="BN56" s="646"/>
      <c r="BO56" s="646"/>
      <c r="BP56" s="646"/>
      <c r="BQ56" s="116"/>
    </row>
    <row r="57" spans="1:69" ht="15">
      <c r="A57" s="577"/>
      <c r="B57" s="578"/>
      <c r="C57" s="578"/>
      <c r="D57" s="579"/>
      <c r="E57" s="657" t="s">
        <v>31</v>
      </c>
      <c r="F57" s="658"/>
      <c r="G57" s="658"/>
      <c r="H57" s="658"/>
      <c r="I57" s="658"/>
      <c r="J57" s="658"/>
      <c r="K57" s="658"/>
      <c r="L57" s="658"/>
      <c r="M57" s="658"/>
      <c r="N57" s="658"/>
      <c r="O57" s="658"/>
      <c r="P57" s="658"/>
      <c r="Q57" s="658"/>
      <c r="R57" s="658"/>
      <c r="S57" s="658"/>
      <c r="T57" s="658"/>
      <c r="U57" s="658"/>
      <c r="V57" s="658"/>
      <c r="W57" s="658"/>
      <c r="X57" s="658"/>
      <c r="Y57" s="658"/>
      <c r="Z57" s="658"/>
      <c r="AA57" s="658"/>
      <c r="AB57" s="658"/>
      <c r="AC57" s="658"/>
      <c r="AD57" s="658"/>
      <c r="AE57" s="658"/>
      <c r="AF57" s="658"/>
      <c r="AG57" s="658"/>
      <c r="AH57" s="658"/>
      <c r="AI57" s="658"/>
      <c r="AJ57" s="658"/>
      <c r="AK57" s="658"/>
      <c r="AL57" s="658"/>
      <c r="AM57" s="658"/>
      <c r="AN57" s="658"/>
      <c r="AO57" s="658"/>
      <c r="AP57" s="658"/>
      <c r="AQ57" s="658"/>
      <c r="AR57" s="658"/>
      <c r="AS57" s="658"/>
      <c r="AT57" s="658"/>
      <c r="AU57" s="658"/>
      <c r="AV57" s="658"/>
      <c r="AW57" s="658"/>
      <c r="AX57" s="658"/>
      <c r="AY57" s="658"/>
      <c r="AZ57" s="658"/>
      <c r="BA57" s="658"/>
      <c r="BB57" s="658"/>
      <c r="BC57" s="658"/>
      <c r="BD57" s="659"/>
      <c r="BE57" s="655"/>
      <c r="BF57" s="656"/>
      <c r="BG57" s="656"/>
      <c r="BH57" s="656"/>
      <c r="BI57" s="656"/>
      <c r="BJ57" s="656"/>
      <c r="BK57" s="656"/>
      <c r="BL57" s="656"/>
      <c r="BM57" s="656"/>
      <c r="BN57" s="656"/>
      <c r="BO57" s="656"/>
      <c r="BP57" s="656"/>
      <c r="BQ57" s="111"/>
    </row>
    <row r="58" spans="1:69" ht="15">
      <c r="A58" s="574"/>
      <c r="B58" s="575"/>
      <c r="C58" s="575"/>
      <c r="D58" s="576"/>
      <c r="E58" s="649" t="s">
        <v>62</v>
      </c>
      <c r="F58" s="650"/>
      <c r="G58" s="650"/>
      <c r="H58" s="650"/>
      <c r="I58" s="650"/>
      <c r="J58" s="650"/>
      <c r="K58" s="650"/>
      <c r="L58" s="650"/>
      <c r="M58" s="650"/>
      <c r="N58" s="650"/>
      <c r="O58" s="650"/>
      <c r="P58" s="650"/>
      <c r="Q58" s="650"/>
      <c r="R58" s="650"/>
      <c r="S58" s="650"/>
      <c r="T58" s="650"/>
      <c r="U58" s="650"/>
      <c r="V58" s="650"/>
      <c r="W58" s="650"/>
      <c r="X58" s="650"/>
      <c r="Y58" s="650"/>
      <c r="Z58" s="650"/>
      <c r="AA58" s="650"/>
      <c r="AB58" s="650"/>
      <c r="AC58" s="650"/>
      <c r="AD58" s="650"/>
      <c r="AE58" s="650"/>
      <c r="AF58" s="650"/>
      <c r="AG58" s="650"/>
      <c r="AH58" s="650"/>
      <c r="AI58" s="650"/>
      <c r="AJ58" s="650"/>
      <c r="AK58" s="650"/>
      <c r="AL58" s="650"/>
      <c r="AM58" s="650"/>
      <c r="AN58" s="650"/>
      <c r="AO58" s="650"/>
      <c r="AP58" s="650"/>
      <c r="AQ58" s="650"/>
      <c r="AR58" s="650"/>
      <c r="AS58" s="650"/>
      <c r="AT58" s="650"/>
      <c r="AU58" s="650"/>
      <c r="AV58" s="650"/>
      <c r="AW58" s="650"/>
      <c r="AX58" s="650"/>
      <c r="AY58" s="650"/>
      <c r="AZ58" s="650"/>
      <c r="BA58" s="650"/>
      <c r="BB58" s="650"/>
      <c r="BC58" s="650"/>
      <c r="BD58" s="651"/>
      <c r="BE58" s="655"/>
      <c r="BF58" s="656"/>
      <c r="BG58" s="656"/>
      <c r="BH58" s="656"/>
      <c r="BI58" s="656"/>
      <c r="BJ58" s="656"/>
      <c r="BK58" s="656"/>
      <c r="BL58" s="656"/>
      <c r="BM58" s="656"/>
      <c r="BN58" s="656"/>
      <c r="BO58" s="656"/>
      <c r="BP58" s="656"/>
      <c r="BQ58" s="113">
        <f>BQ60+BQ61+BQ62+BQ63</f>
        <v>529136.4958936998</v>
      </c>
    </row>
    <row r="59" spans="1:69" ht="15">
      <c r="A59" s="438" t="s">
        <v>135</v>
      </c>
      <c r="B59" s="436"/>
      <c r="C59" s="436"/>
      <c r="D59" s="437"/>
      <c r="E59" s="652" t="s">
        <v>133</v>
      </c>
      <c r="F59" s="653"/>
      <c r="G59" s="653"/>
      <c r="H59" s="653"/>
      <c r="I59" s="653"/>
      <c r="J59" s="653"/>
      <c r="K59" s="653"/>
      <c r="L59" s="653"/>
      <c r="M59" s="653"/>
      <c r="N59" s="653"/>
      <c r="O59" s="653"/>
      <c r="P59" s="653"/>
      <c r="Q59" s="653"/>
      <c r="R59" s="653"/>
      <c r="S59" s="653"/>
      <c r="T59" s="653"/>
      <c r="U59" s="653"/>
      <c r="V59" s="653"/>
      <c r="W59" s="653"/>
      <c r="X59" s="653"/>
      <c r="Y59" s="653"/>
      <c r="Z59" s="653"/>
      <c r="AA59" s="653"/>
      <c r="AB59" s="653"/>
      <c r="AC59" s="653"/>
      <c r="AD59" s="653"/>
      <c r="AE59" s="653"/>
      <c r="AF59" s="653"/>
      <c r="AG59" s="653"/>
      <c r="AH59" s="653"/>
      <c r="AI59" s="653"/>
      <c r="AJ59" s="653"/>
      <c r="AK59" s="653"/>
      <c r="AL59" s="653"/>
      <c r="AM59" s="653"/>
      <c r="AN59" s="653"/>
      <c r="AO59" s="653"/>
      <c r="AP59" s="653"/>
      <c r="AQ59" s="653"/>
      <c r="AR59" s="653"/>
      <c r="AS59" s="653"/>
      <c r="AT59" s="653"/>
      <c r="AU59" s="653"/>
      <c r="AV59" s="653"/>
      <c r="AW59" s="653"/>
      <c r="AX59" s="653"/>
      <c r="AY59" s="653"/>
      <c r="AZ59" s="653"/>
      <c r="BA59" s="653"/>
      <c r="BB59" s="653"/>
      <c r="BC59" s="653"/>
      <c r="BD59" s="654"/>
      <c r="BE59" s="661">
        <f>BE49</f>
        <v>3945161.3087999998</v>
      </c>
      <c r="BF59" s="662"/>
      <c r="BG59" s="662"/>
      <c r="BH59" s="662"/>
      <c r="BI59" s="662"/>
      <c r="BJ59" s="662"/>
      <c r="BK59" s="662"/>
      <c r="BL59" s="662"/>
      <c r="BM59" s="662"/>
      <c r="BN59" s="662"/>
      <c r="BO59" s="662"/>
      <c r="BP59" s="662"/>
      <c r="BQ59" s="116"/>
    </row>
    <row r="60" spans="1:69" ht="27.75" customHeight="1">
      <c r="A60" s="660"/>
      <c r="B60" s="329"/>
      <c r="C60" s="329"/>
      <c r="D60" s="330"/>
      <c r="E60" s="626" t="s">
        <v>147</v>
      </c>
      <c r="F60" s="627"/>
      <c r="G60" s="627"/>
      <c r="H60" s="627"/>
      <c r="I60" s="627"/>
      <c r="J60" s="627"/>
      <c r="K60" s="627"/>
      <c r="L60" s="627"/>
      <c r="M60" s="627"/>
      <c r="N60" s="627"/>
      <c r="O60" s="627"/>
      <c r="P60" s="627"/>
      <c r="Q60" s="627"/>
      <c r="R60" s="627"/>
      <c r="S60" s="627"/>
      <c r="T60" s="627"/>
      <c r="U60" s="627"/>
      <c r="V60" s="627"/>
      <c r="W60" s="627"/>
      <c r="X60" s="627"/>
      <c r="Y60" s="627"/>
      <c r="Z60" s="627"/>
      <c r="AA60" s="627"/>
      <c r="AB60" s="627"/>
      <c r="AC60" s="627"/>
      <c r="AD60" s="627"/>
      <c r="AE60" s="627"/>
      <c r="AF60" s="627"/>
      <c r="AG60" s="627"/>
      <c r="AH60" s="627"/>
      <c r="AI60" s="627"/>
      <c r="AJ60" s="627"/>
      <c r="AK60" s="627"/>
      <c r="AL60" s="627"/>
      <c r="AM60" s="627"/>
      <c r="AN60" s="627"/>
      <c r="AO60" s="627"/>
      <c r="AP60" s="627"/>
      <c r="AQ60" s="627"/>
      <c r="AR60" s="627"/>
      <c r="AS60" s="627"/>
      <c r="AT60" s="627"/>
      <c r="AU60" s="627"/>
      <c r="AV60" s="627"/>
      <c r="AW60" s="627"/>
      <c r="AX60" s="627"/>
      <c r="AY60" s="627"/>
      <c r="AZ60" s="627"/>
      <c r="BA60" s="627"/>
      <c r="BB60" s="627"/>
      <c r="BC60" s="627"/>
      <c r="BD60" s="628"/>
      <c r="BE60" s="663"/>
      <c r="BF60" s="664"/>
      <c r="BG60" s="664"/>
      <c r="BH60" s="664"/>
      <c r="BI60" s="664"/>
      <c r="BJ60" s="664"/>
      <c r="BK60" s="664"/>
      <c r="BL60" s="664"/>
      <c r="BM60" s="664"/>
      <c r="BN60" s="664"/>
      <c r="BO60" s="664"/>
      <c r="BP60" s="664"/>
      <c r="BQ60" s="108">
        <f>BE59*2.9%</f>
        <v>114409.67795519998</v>
      </c>
    </row>
    <row r="61" spans="1:69" ht="28.5" customHeight="1">
      <c r="A61" s="388" t="s">
        <v>136</v>
      </c>
      <c r="B61" s="388"/>
      <c r="C61" s="388"/>
      <c r="D61" s="388"/>
      <c r="E61" s="626" t="s">
        <v>148</v>
      </c>
      <c r="F61" s="627"/>
      <c r="G61" s="627"/>
      <c r="H61" s="627"/>
      <c r="I61" s="627"/>
      <c r="J61" s="627"/>
      <c r="K61" s="627"/>
      <c r="L61" s="627"/>
      <c r="M61" s="627"/>
      <c r="N61" s="627"/>
      <c r="O61" s="627"/>
      <c r="P61" s="627"/>
      <c r="Q61" s="627"/>
      <c r="R61" s="627"/>
      <c r="S61" s="627"/>
      <c r="T61" s="627"/>
      <c r="U61" s="627"/>
      <c r="V61" s="627"/>
      <c r="W61" s="627"/>
      <c r="X61" s="627"/>
      <c r="Y61" s="627"/>
      <c r="Z61" s="627"/>
      <c r="AA61" s="627"/>
      <c r="AB61" s="627"/>
      <c r="AC61" s="627"/>
      <c r="AD61" s="627"/>
      <c r="AE61" s="627"/>
      <c r="AF61" s="627"/>
      <c r="AG61" s="627"/>
      <c r="AH61" s="627"/>
      <c r="AI61" s="627"/>
      <c r="AJ61" s="627"/>
      <c r="AK61" s="627"/>
      <c r="AL61" s="627"/>
      <c r="AM61" s="627"/>
      <c r="AN61" s="627"/>
      <c r="AO61" s="627"/>
      <c r="AP61" s="627"/>
      <c r="AQ61" s="627"/>
      <c r="AR61" s="627"/>
      <c r="AS61" s="627"/>
      <c r="AT61" s="627"/>
      <c r="AU61" s="627"/>
      <c r="AV61" s="627"/>
      <c r="AW61" s="627"/>
      <c r="AX61" s="627"/>
      <c r="AY61" s="627"/>
      <c r="AZ61" s="627"/>
      <c r="BA61" s="627"/>
      <c r="BB61" s="627"/>
      <c r="BC61" s="627"/>
      <c r="BD61" s="628"/>
      <c r="BE61" s="639">
        <f>BE51</f>
        <v>5854059.137399999</v>
      </c>
      <c r="BF61" s="640"/>
      <c r="BG61" s="640"/>
      <c r="BH61" s="640"/>
      <c r="BI61" s="640"/>
      <c r="BJ61" s="640"/>
      <c r="BK61" s="640"/>
      <c r="BL61" s="640"/>
      <c r="BM61" s="640"/>
      <c r="BN61" s="640"/>
      <c r="BO61" s="640"/>
      <c r="BP61" s="641"/>
      <c r="BQ61" s="112">
        <f>BE61*2.9%</f>
        <v>169767.71498459997</v>
      </c>
    </row>
    <row r="62" spans="1:69" ht="29.25" customHeight="1">
      <c r="A62" s="388" t="s">
        <v>137</v>
      </c>
      <c r="B62" s="388"/>
      <c r="C62" s="388"/>
      <c r="D62" s="388"/>
      <c r="E62" s="626" t="s">
        <v>149</v>
      </c>
      <c r="F62" s="627"/>
      <c r="G62" s="627"/>
      <c r="H62" s="627"/>
      <c r="I62" s="627"/>
      <c r="J62" s="627"/>
      <c r="K62" s="627"/>
      <c r="L62" s="627"/>
      <c r="M62" s="627"/>
      <c r="N62" s="627"/>
      <c r="O62" s="627"/>
      <c r="P62" s="627"/>
      <c r="Q62" s="627"/>
      <c r="R62" s="627"/>
      <c r="S62" s="627"/>
      <c r="T62" s="627"/>
      <c r="U62" s="627"/>
      <c r="V62" s="627"/>
      <c r="W62" s="627"/>
      <c r="X62" s="627"/>
      <c r="Y62" s="627"/>
      <c r="Z62" s="627"/>
      <c r="AA62" s="627"/>
      <c r="AB62" s="627"/>
      <c r="AC62" s="627"/>
      <c r="AD62" s="627"/>
      <c r="AE62" s="627"/>
      <c r="AF62" s="627"/>
      <c r="AG62" s="627"/>
      <c r="AH62" s="627"/>
      <c r="AI62" s="627"/>
      <c r="AJ62" s="627"/>
      <c r="AK62" s="627"/>
      <c r="AL62" s="627"/>
      <c r="AM62" s="627"/>
      <c r="AN62" s="627"/>
      <c r="AO62" s="627"/>
      <c r="AP62" s="627"/>
      <c r="AQ62" s="627"/>
      <c r="AR62" s="627"/>
      <c r="AS62" s="627"/>
      <c r="AT62" s="627"/>
      <c r="AU62" s="627"/>
      <c r="AV62" s="627"/>
      <c r="AW62" s="627"/>
      <c r="AX62" s="627"/>
      <c r="AY62" s="627"/>
      <c r="AZ62" s="627"/>
      <c r="BA62" s="627"/>
      <c r="BB62" s="627"/>
      <c r="BC62" s="627"/>
      <c r="BD62" s="628"/>
      <c r="BE62" s="639">
        <f>BE52</f>
        <v>1630025.1588</v>
      </c>
      <c r="BF62" s="640"/>
      <c r="BG62" s="640"/>
      <c r="BH62" s="640"/>
      <c r="BI62" s="640"/>
      <c r="BJ62" s="640"/>
      <c r="BK62" s="640"/>
      <c r="BL62" s="640"/>
      <c r="BM62" s="640"/>
      <c r="BN62" s="640"/>
      <c r="BO62" s="640"/>
      <c r="BP62" s="641"/>
      <c r="BQ62" s="112">
        <f>BE62*2.9%</f>
        <v>47270.7296052</v>
      </c>
    </row>
    <row r="63" spans="1:69" ht="16.5" customHeight="1">
      <c r="A63" s="388" t="s">
        <v>151</v>
      </c>
      <c r="B63" s="388"/>
      <c r="C63" s="388"/>
      <c r="D63" s="388"/>
      <c r="E63" s="611" t="s">
        <v>134</v>
      </c>
      <c r="F63" s="612"/>
      <c r="G63" s="612"/>
      <c r="H63" s="612"/>
      <c r="I63" s="612"/>
      <c r="J63" s="612"/>
      <c r="K63" s="612"/>
      <c r="L63" s="612"/>
      <c r="M63" s="612"/>
      <c r="N63" s="612"/>
      <c r="O63" s="612"/>
      <c r="P63" s="612"/>
      <c r="Q63" s="612"/>
      <c r="R63" s="612"/>
      <c r="S63" s="612"/>
      <c r="T63" s="612"/>
      <c r="U63" s="612"/>
      <c r="V63" s="612"/>
      <c r="W63" s="612"/>
      <c r="X63" s="612"/>
      <c r="Y63" s="612"/>
      <c r="Z63" s="612"/>
      <c r="AA63" s="612"/>
      <c r="AB63" s="612"/>
      <c r="AC63" s="612"/>
      <c r="AD63" s="612"/>
      <c r="AE63" s="612"/>
      <c r="AF63" s="612"/>
      <c r="AG63" s="612"/>
      <c r="AH63" s="612"/>
      <c r="AI63" s="612"/>
      <c r="AJ63" s="612"/>
      <c r="AK63" s="612"/>
      <c r="AL63" s="612"/>
      <c r="AM63" s="612"/>
      <c r="AN63" s="612"/>
      <c r="AO63" s="612"/>
      <c r="AP63" s="612"/>
      <c r="AQ63" s="612"/>
      <c r="AR63" s="612"/>
      <c r="AS63" s="612"/>
      <c r="AT63" s="612"/>
      <c r="AU63" s="612"/>
      <c r="AV63" s="612"/>
      <c r="AW63" s="612"/>
      <c r="AX63" s="612"/>
      <c r="AY63" s="612"/>
      <c r="AZ63" s="612"/>
      <c r="BA63" s="612"/>
      <c r="BB63" s="612"/>
      <c r="BC63" s="612"/>
      <c r="BD63" s="613"/>
      <c r="BE63" s="639">
        <f>BE53</f>
        <v>6816840.4602999985</v>
      </c>
      <c r="BF63" s="640"/>
      <c r="BG63" s="640"/>
      <c r="BH63" s="640"/>
      <c r="BI63" s="640"/>
      <c r="BJ63" s="640"/>
      <c r="BK63" s="640"/>
      <c r="BL63" s="640"/>
      <c r="BM63" s="640"/>
      <c r="BN63" s="640"/>
      <c r="BO63" s="640"/>
      <c r="BP63" s="641"/>
      <c r="BQ63" s="118">
        <f>BE63*2.9%</f>
        <v>197688.37334869994</v>
      </c>
    </row>
    <row r="64" spans="1:69" ht="15">
      <c r="A64" s="461" t="s">
        <v>33</v>
      </c>
      <c r="B64" s="462"/>
      <c r="C64" s="462"/>
      <c r="D64" s="463"/>
      <c r="E64" s="642" t="s">
        <v>34</v>
      </c>
      <c r="F64" s="643"/>
      <c r="G64" s="643"/>
      <c r="H64" s="643"/>
      <c r="I64" s="643"/>
      <c r="J64" s="643"/>
      <c r="K64" s="643"/>
      <c r="L64" s="643"/>
      <c r="M64" s="643"/>
      <c r="N64" s="643"/>
      <c r="O64" s="643"/>
      <c r="P64" s="643"/>
      <c r="Q64" s="643"/>
      <c r="R64" s="643"/>
      <c r="S64" s="643"/>
      <c r="T64" s="643"/>
      <c r="U64" s="643"/>
      <c r="V64" s="643"/>
      <c r="W64" s="643"/>
      <c r="X64" s="643"/>
      <c r="Y64" s="643"/>
      <c r="Z64" s="643"/>
      <c r="AA64" s="643"/>
      <c r="AB64" s="643"/>
      <c r="AC64" s="643"/>
      <c r="AD64" s="643"/>
      <c r="AE64" s="643"/>
      <c r="AF64" s="643"/>
      <c r="AG64" s="643"/>
      <c r="AH64" s="643"/>
      <c r="AI64" s="643"/>
      <c r="AJ64" s="643"/>
      <c r="AK64" s="643"/>
      <c r="AL64" s="643"/>
      <c r="AM64" s="643"/>
      <c r="AN64" s="643"/>
      <c r="AO64" s="643"/>
      <c r="AP64" s="643"/>
      <c r="AQ64" s="643"/>
      <c r="AR64" s="643"/>
      <c r="AS64" s="643"/>
      <c r="AT64" s="643"/>
      <c r="AU64" s="643"/>
      <c r="AV64" s="643"/>
      <c r="AW64" s="643"/>
      <c r="AX64" s="643"/>
      <c r="AY64" s="643"/>
      <c r="AZ64" s="643"/>
      <c r="BA64" s="643"/>
      <c r="BB64" s="643"/>
      <c r="BC64" s="643"/>
      <c r="BD64" s="644"/>
      <c r="BE64" s="645">
        <f>BE66+BE67+BE68+BE69</f>
        <v>18246086.065299995</v>
      </c>
      <c r="BF64" s="646"/>
      <c r="BG64" s="646"/>
      <c r="BH64" s="646"/>
      <c r="BI64" s="646"/>
      <c r="BJ64" s="646"/>
      <c r="BK64" s="646"/>
      <c r="BL64" s="646"/>
      <c r="BM64" s="646"/>
      <c r="BN64" s="646"/>
      <c r="BO64" s="646"/>
      <c r="BP64" s="646"/>
      <c r="BQ64" s="116"/>
    </row>
    <row r="65" spans="1:69" ht="15">
      <c r="A65" s="574"/>
      <c r="B65" s="575"/>
      <c r="C65" s="575"/>
      <c r="D65" s="576"/>
      <c r="E65" s="649" t="s">
        <v>154</v>
      </c>
      <c r="F65" s="650"/>
      <c r="G65" s="650"/>
      <c r="H65" s="650"/>
      <c r="I65" s="650"/>
      <c r="J65" s="650"/>
      <c r="K65" s="650"/>
      <c r="L65" s="650"/>
      <c r="M65" s="650"/>
      <c r="N65" s="650"/>
      <c r="O65" s="650"/>
      <c r="P65" s="650"/>
      <c r="Q65" s="650"/>
      <c r="R65" s="650"/>
      <c r="S65" s="650"/>
      <c r="T65" s="650"/>
      <c r="U65" s="650"/>
      <c r="V65" s="650"/>
      <c r="W65" s="650"/>
      <c r="X65" s="650"/>
      <c r="Y65" s="650"/>
      <c r="Z65" s="650"/>
      <c r="AA65" s="650"/>
      <c r="AB65" s="650"/>
      <c r="AC65" s="650"/>
      <c r="AD65" s="650"/>
      <c r="AE65" s="650"/>
      <c r="AF65" s="650"/>
      <c r="AG65" s="650"/>
      <c r="AH65" s="650"/>
      <c r="AI65" s="650"/>
      <c r="AJ65" s="650"/>
      <c r="AK65" s="650"/>
      <c r="AL65" s="650"/>
      <c r="AM65" s="650"/>
      <c r="AN65" s="650"/>
      <c r="AO65" s="650"/>
      <c r="AP65" s="650"/>
      <c r="AQ65" s="650"/>
      <c r="AR65" s="650"/>
      <c r="AS65" s="650"/>
      <c r="AT65" s="650"/>
      <c r="AU65" s="650"/>
      <c r="AV65" s="650"/>
      <c r="AW65" s="650"/>
      <c r="AX65" s="650"/>
      <c r="AY65" s="650"/>
      <c r="AZ65" s="650"/>
      <c r="BA65" s="650"/>
      <c r="BB65" s="650"/>
      <c r="BC65" s="650"/>
      <c r="BD65" s="651"/>
      <c r="BE65" s="647"/>
      <c r="BF65" s="648"/>
      <c r="BG65" s="648"/>
      <c r="BH65" s="648"/>
      <c r="BI65" s="648"/>
      <c r="BJ65" s="648"/>
      <c r="BK65" s="648"/>
      <c r="BL65" s="648"/>
      <c r="BM65" s="648"/>
      <c r="BN65" s="648"/>
      <c r="BO65" s="648"/>
      <c r="BP65" s="648"/>
      <c r="BQ65" s="113">
        <f>BQ66+BQ67+BQ68+BQ69</f>
        <v>36492.172130599996</v>
      </c>
    </row>
    <row r="66" spans="1:69" ht="29.25" customHeight="1">
      <c r="A66" s="399" t="s">
        <v>138</v>
      </c>
      <c r="B66" s="386"/>
      <c r="C66" s="386"/>
      <c r="D66" s="387"/>
      <c r="E66" s="626" t="s">
        <v>147</v>
      </c>
      <c r="F66" s="627"/>
      <c r="G66" s="627"/>
      <c r="H66" s="627"/>
      <c r="I66" s="627"/>
      <c r="J66" s="627"/>
      <c r="K66" s="627"/>
      <c r="L66" s="627"/>
      <c r="M66" s="627"/>
      <c r="N66" s="627"/>
      <c r="O66" s="627"/>
      <c r="P66" s="627"/>
      <c r="Q66" s="627"/>
      <c r="R66" s="627"/>
      <c r="S66" s="627"/>
      <c r="T66" s="627"/>
      <c r="U66" s="627"/>
      <c r="V66" s="627"/>
      <c r="W66" s="627"/>
      <c r="X66" s="627"/>
      <c r="Y66" s="627"/>
      <c r="Z66" s="627"/>
      <c r="AA66" s="627"/>
      <c r="AB66" s="627"/>
      <c r="AC66" s="627"/>
      <c r="AD66" s="627"/>
      <c r="AE66" s="627"/>
      <c r="AF66" s="627"/>
      <c r="AG66" s="627"/>
      <c r="AH66" s="627"/>
      <c r="AI66" s="627"/>
      <c r="AJ66" s="627"/>
      <c r="AK66" s="627"/>
      <c r="AL66" s="627"/>
      <c r="AM66" s="627"/>
      <c r="AN66" s="627"/>
      <c r="AO66" s="627"/>
      <c r="AP66" s="627"/>
      <c r="AQ66" s="627"/>
      <c r="AR66" s="627"/>
      <c r="AS66" s="627"/>
      <c r="AT66" s="627"/>
      <c r="AU66" s="627"/>
      <c r="AV66" s="627"/>
      <c r="AW66" s="627"/>
      <c r="AX66" s="627"/>
      <c r="AY66" s="627"/>
      <c r="AZ66" s="627"/>
      <c r="BA66" s="627"/>
      <c r="BB66" s="627"/>
      <c r="BC66" s="627"/>
      <c r="BD66" s="628"/>
      <c r="BE66" s="614">
        <f>BE59</f>
        <v>3945161.3087999998</v>
      </c>
      <c r="BF66" s="615"/>
      <c r="BG66" s="615"/>
      <c r="BH66" s="615"/>
      <c r="BI66" s="615"/>
      <c r="BJ66" s="615"/>
      <c r="BK66" s="615"/>
      <c r="BL66" s="615"/>
      <c r="BM66" s="615"/>
      <c r="BN66" s="615"/>
      <c r="BO66" s="615"/>
      <c r="BP66" s="616"/>
      <c r="BQ66" s="114">
        <f>BE66*0.2%</f>
        <v>7890.3226176</v>
      </c>
    </row>
    <row r="67" spans="1:69" ht="29.25" customHeight="1">
      <c r="A67" s="399" t="s">
        <v>139</v>
      </c>
      <c r="B67" s="386"/>
      <c r="C67" s="386"/>
      <c r="D67" s="387"/>
      <c r="E67" s="626" t="s">
        <v>148</v>
      </c>
      <c r="F67" s="627"/>
      <c r="G67" s="627"/>
      <c r="H67" s="627"/>
      <c r="I67" s="627"/>
      <c r="J67" s="627"/>
      <c r="K67" s="627"/>
      <c r="L67" s="627"/>
      <c r="M67" s="627"/>
      <c r="N67" s="627"/>
      <c r="O67" s="627"/>
      <c r="P67" s="627"/>
      <c r="Q67" s="627"/>
      <c r="R67" s="627"/>
      <c r="S67" s="627"/>
      <c r="T67" s="627"/>
      <c r="U67" s="627"/>
      <c r="V67" s="627"/>
      <c r="W67" s="627"/>
      <c r="X67" s="627"/>
      <c r="Y67" s="627"/>
      <c r="Z67" s="627"/>
      <c r="AA67" s="627"/>
      <c r="AB67" s="627"/>
      <c r="AC67" s="627"/>
      <c r="AD67" s="627"/>
      <c r="AE67" s="627"/>
      <c r="AF67" s="627"/>
      <c r="AG67" s="627"/>
      <c r="AH67" s="627"/>
      <c r="AI67" s="627"/>
      <c r="AJ67" s="627"/>
      <c r="AK67" s="627"/>
      <c r="AL67" s="627"/>
      <c r="AM67" s="627"/>
      <c r="AN67" s="627"/>
      <c r="AO67" s="627"/>
      <c r="AP67" s="627"/>
      <c r="AQ67" s="627"/>
      <c r="AR67" s="627"/>
      <c r="AS67" s="627"/>
      <c r="AT67" s="627"/>
      <c r="AU67" s="627"/>
      <c r="AV67" s="627"/>
      <c r="AW67" s="627"/>
      <c r="AX67" s="627"/>
      <c r="AY67" s="627"/>
      <c r="AZ67" s="627"/>
      <c r="BA67" s="627"/>
      <c r="BB67" s="627"/>
      <c r="BC67" s="627"/>
      <c r="BD67" s="628"/>
      <c r="BE67" s="614">
        <f>BE61</f>
        <v>5854059.137399999</v>
      </c>
      <c r="BF67" s="615"/>
      <c r="BG67" s="615"/>
      <c r="BH67" s="615"/>
      <c r="BI67" s="615"/>
      <c r="BJ67" s="615"/>
      <c r="BK67" s="615"/>
      <c r="BL67" s="615"/>
      <c r="BM67" s="615"/>
      <c r="BN67" s="615"/>
      <c r="BO67" s="615"/>
      <c r="BP67" s="616"/>
      <c r="BQ67" s="114">
        <f>BE67*0.2%</f>
        <v>11708.1182748</v>
      </c>
    </row>
    <row r="68" spans="1:69" ht="27.75" customHeight="1">
      <c r="A68" s="399" t="s">
        <v>140</v>
      </c>
      <c r="B68" s="386"/>
      <c r="C68" s="386"/>
      <c r="D68" s="387"/>
      <c r="E68" s="626" t="s">
        <v>149</v>
      </c>
      <c r="F68" s="627"/>
      <c r="G68" s="627"/>
      <c r="H68" s="627"/>
      <c r="I68" s="627"/>
      <c r="J68" s="627"/>
      <c r="K68" s="627"/>
      <c r="L68" s="627"/>
      <c r="M68" s="627"/>
      <c r="N68" s="627"/>
      <c r="O68" s="627"/>
      <c r="P68" s="627"/>
      <c r="Q68" s="627"/>
      <c r="R68" s="627"/>
      <c r="S68" s="627"/>
      <c r="T68" s="627"/>
      <c r="U68" s="627"/>
      <c r="V68" s="627"/>
      <c r="W68" s="627"/>
      <c r="X68" s="627"/>
      <c r="Y68" s="627"/>
      <c r="Z68" s="627"/>
      <c r="AA68" s="627"/>
      <c r="AB68" s="627"/>
      <c r="AC68" s="627"/>
      <c r="AD68" s="627"/>
      <c r="AE68" s="627"/>
      <c r="AF68" s="627"/>
      <c r="AG68" s="627"/>
      <c r="AH68" s="627"/>
      <c r="AI68" s="627"/>
      <c r="AJ68" s="627"/>
      <c r="AK68" s="627"/>
      <c r="AL68" s="627"/>
      <c r="AM68" s="627"/>
      <c r="AN68" s="627"/>
      <c r="AO68" s="627"/>
      <c r="AP68" s="627"/>
      <c r="AQ68" s="627"/>
      <c r="AR68" s="627"/>
      <c r="AS68" s="627"/>
      <c r="AT68" s="627"/>
      <c r="AU68" s="627"/>
      <c r="AV68" s="627"/>
      <c r="AW68" s="627"/>
      <c r="AX68" s="627"/>
      <c r="AY68" s="627"/>
      <c r="AZ68" s="627"/>
      <c r="BA68" s="627"/>
      <c r="BB68" s="627"/>
      <c r="BC68" s="627"/>
      <c r="BD68" s="628"/>
      <c r="BE68" s="614">
        <f>BE62</f>
        <v>1630025.1588</v>
      </c>
      <c r="BF68" s="615"/>
      <c r="BG68" s="615"/>
      <c r="BH68" s="615"/>
      <c r="BI68" s="615"/>
      <c r="BJ68" s="615"/>
      <c r="BK68" s="615"/>
      <c r="BL68" s="615"/>
      <c r="BM68" s="615"/>
      <c r="BN68" s="615"/>
      <c r="BO68" s="615"/>
      <c r="BP68" s="616"/>
      <c r="BQ68" s="114">
        <f>BE68*0.2%</f>
        <v>3260.0503176</v>
      </c>
    </row>
    <row r="69" spans="1:69" ht="16.5" customHeight="1">
      <c r="A69" s="399" t="s">
        <v>152</v>
      </c>
      <c r="B69" s="386"/>
      <c r="C69" s="386"/>
      <c r="D69" s="387"/>
      <c r="E69" s="611" t="s">
        <v>134</v>
      </c>
      <c r="F69" s="612"/>
      <c r="G69" s="612"/>
      <c r="H69" s="612"/>
      <c r="I69" s="612"/>
      <c r="J69" s="612"/>
      <c r="K69" s="612"/>
      <c r="L69" s="612"/>
      <c r="M69" s="612"/>
      <c r="N69" s="612"/>
      <c r="O69" s="612"/>
      <c r="P69" s="612"/>
      <c r="Q69" s="612"/>
      <c r="R69" s="612"/>
      <c r="S69" s="612"/>
      <c r="T69" s="612"/>
      <c r="U69" s="612"/>
      <c r="V69" s="612"/>
      <c r="W69" s="612"/>
      <c r="X69" s="612"/>
      <c r="Y69" s="612"/>
      <c r="Z69" s="612"/>
      <c r="AA69" s="612"/>
      <c r="AB69" s="612"/>
      <c r="AC69" s="612"/>
      <c r="AD69" s="612"/>
      <c r="AE69" s="612"/>
      <c r="AF69" s="612"/>
      <c r="AG69" s="612"/>
      <c r="AH69" s="612"/>
      <c r="AI69" s="612"/>
      <c r="AJ69" s="612"/>
      <c r="AK69" s="612"/>
      <c r="AL69" s="612"/>
      <c r="AM69" s="612"/>
      <c r="AN69" s="612"/>
      <c r="AO69" s="612"/>
      <c r="AP69" s="612"/>
      <c r="AQ69" s="612"/>
      <c r="AR69" s="612"/>
      <c r="AS69" s="612"/>
      <c r="AT69" s="612"/>
      <c r="AU69" s="612"/>
      <c r="AV69" s="612"/>
      <c r="AW69" s="612"/>
      <c r="AX69" s="612"/>
      <c r="AY69" s="612"/>
      <c r="AZ69" s="612"/>
      <c r="BA69" s="612"/>
      <c r="BB69" s="612"/>
      <c r="BC69" s="612"/>
      <c r="BD69" s="613"/>
      <c r="BE69" s="614">
        <f>BE63</f>
        <v>6816840.4602999985</v>
      </c>
      <c r="BF69" s="615"/>
      <c r="BG69" s="615"/>
      <c r="BH69" s="615"/>
      <c r="BI69" s="615"/>
      <c r="BJ69" s="615"/>
      <c r="BK69" s="615"/>
      <c r="BL69" s="615"/>
      <c r="BM69" s="615"/>
      <c r="BN69" s="615"/>
      <c r="BO69" s="615"/>
      <c r="BP69" s="616"/>
      <c r="BQ69" s="114">
        <f>BE69*0.2%</f>
        <v>13633.680920599998</v>
      </c>
    </row>
    <row r="70" spans="1:69" ht="14.25">
      <c r="A70" s="461">
        <v>3</v>
      </c>
      <c r="B70" s="462"/>
      <c r="C70" s="462"/>
      <c r="D70" s="463"/>
      <c r="E70" s="629" t="s">
        <v>141</v>
      </c>
      <c r="F70" s="630"/>
      <c r="G70" s="630"/>
      <c r="H70" s="630"/>
      <c r="I70" s="630"/>
      <c r="J70" s="630"/>
      <c r="K70" s="630"/>
      <c r="L70" s="630"/>
      <c r="M70" s="630"/>
      <c r="N70" s="630"/>
      <c r="O70" s="630"/>
      <c r="P70" s="630"/>
      <c r="Q70" s="630"/>
      <c r="R70" s="630"/>
      <c r="S70" s="630"/>
      <c r="T70" s="630"/>
      <c r="U70" s="630"/>
      <c r="V70" s="630"/>
      <c r="W70" s="630"/>
      <c r="X70" s="630"/>
      <c r="Y70" s="630"/>
      <c r="Z70" s="630"/>
      <c r="AA70" s="630"/>
      <c r="AB70" s="630"/>
      <c r="AC70" s="630"/>
      <c r="AD70" s="630"/>
      <c r="AE70" s="630"/>
      <c r="AF70" s="630"/>
      <c r="AG70" s="630"/>
      <c r="AH70" s="630"/>
      <c r="AI70" s="630"/>
      <c r="AJ70" s="630"/>
      <c r="AK70" s="630"/>
      <c r="AL70" s="630"/>
      <c r="AM70" s="630"/>
      <c r="AN70" s="630"/>
      <c r="AO70" s="630"/>
      <c r="AP70" s="630"/>
      <c r="AQ70" s="630"/>
      <c r="AR70" s="630"/>
      <c r="AS70" s="630"/>
      <c r="AT70" s="630"/>
      <c r="AU70" s="630"/>
      <c r="AV70" s="630"/>
      <c r="AW70" s="630"/>
      <c r="AX70" s="630"/>
      <c r="AY70" s="630"/>
      <c r="AZ70" s="630"/>
      <c r="BA70" s="630"/>
      <c r="BB70" s="630"/>
      <c r="BC70" s="630"/>
      <c r="BD70" s="631"/>
      <c r="BE70" s="632" t="s">
        <v>8</v>
      </c>
      <c r="BF70" s="633"/>
      <c r="BG70" s="633"/>
      <c r="BH70" s="633"/>
      <c r="BI70" s="633"/>
      <c r="BJ70" s="633"/>
      <c r="BK70" s="633"/>
      <c r="BL70" s="633"/>
      <c r="BM70" s="633"/>
      <c r="BN70" s="633"/>
      <c r="BO70" s="633"/>
      <c r="BP70" s="633"/>
      <c r="BQ70" s="116"/>
    </row>
    <row r="71" spans="1:69" ht="14.25">
      <c r="A71" s="574"/>
      <c r="B71" s="575"/>
      <c r="C71" s="575"/>
      <c r="D71" s="576"/>
      <c r="E71" s="636" t="s">
        <v>142</v>
      </c>
      <c r="F71" s="637"/>
      <c r="G71" s="637"/>
      <c r="H71" s="637"/>
      <c r="I71" s="637"/>
      <c r="J71" s="637"/>
      <c r="K71" s="637"/>
      <c r="L71" s="637"/>
      <c r="M71" s="637"/>
      <c r="N71" s="637"/>
      <c r="O71" s="637"/>
      <c r="P71" s="637"/>
      <c r="Q71" s="637"/>
      <c r="R71" s="637"/>
      <c r="S71" s="637"/>
      <c r="T71" s="637"/>
      <c r="U71" s="637"/>
      <c r="V71" s="637"/>
      <c r="W71" s="637"/>
      <c r="X71" s="637"/>
      <c r="Y71" s="637"/>
      <c r="Z71" s="637"/>
      <c r="AA71" s="637"/>
      <c r="AB71" s="637"/>
      <c r="AC71" s="637"/>
      <c r="AD71" s="637"/>
      <c r="AE71" s="637"/>
      <c r="AF71" s="637"/>
      <c r="AG71" s="637"/>
      <c r="AH71" s="637"/>
      <c r="AI71" s="637"/>
      <c r="AJ71" s="637"/>
      <c r="AK71" s="637"/>
      <c r="AL71" s="637"/>
      <c r="AM71" s="637"/>
      <c r="AN71" s="637"/>
      <c r="AO71" s="637"/>
      <c r="AP71" s="637"/>
      <c r="AQ71" s="637"/>
      <c r="AR71" s="637"/>
      <c r="AS71" s="637"/>
      <c r="AT71" s="637"/>
      <c r="AU71" s="637"/>
      <c r="AV71" s="637"/>
      <c r="AW71" s="637"/>
      <c r="AX71" s="637"/>
      <c r="AY71" s="637"/>
      <c r="AZ71" s="637"/>
      <c r="BA71" s="637"/>
      <c r="BB71" s="637"/>
      <c r="BC71" s="637"/>
      <c r="BD71" s="638"/>
      <c r="BE71" s="634"/>
      <c r="BF71" s="635"/>
      <c r="BG71" s="635"/>
      <c r="BH71" s="635"/>
      <c r="BI71" s="635"/>
      <c r="BJ71" s="635"/>
      <c r="BK71" s="635"/>
      <c r="BL71" s="635"/>
      <c r="BM71" s="635"/>
      <c r="BN71" s="635"/>
      <c r="BO71" s="635"/>
      <c r="BP71" s="635"/>
      <c r="BQ71" s="115">
        <f>BQ72+BQ75+BQ73+BQ74</f>
        <v>930550.3893302997</v>
      </c>
    </row>
    <row r="72" spans="1:69" ht="28.5" customHeight="1">
      <c r="A72" s="610" t="s">
        <v>143</v>
      </c>
      <c r="B72" s="408"/>
      <c r="C72" s="408"/>
      <c r="D72" s="409"/>
      <c r="E72" s="626" t="s">
        <v>147</v>
      </c>
      <c r="F72" s="627"/>
      <c r="G72" s="627"/>
      <c r="H72" s="627"/>
      <c r="I72" s="627"/>
      <c r="J72" s="627"/>
      <c r="K72" s="627"/>
      <c r="L72" s="627"/>
      <c r="M72" s="627"/>
      <c r="N72" s="627"/>
      <c r="O72" s="627"/>
      <c r="P72" s="627"/>
      <c r="Q72" s="627"/>
      <c r="R72" s="627"/>
      <c r="S72" s="627"/>
      <c r="T72" s="627"/>
      <c r="U72" s="627"/>
      <c r="V72" s="627"/>
      <c r="W72" s="627"/>
      <c r="X72" s="627"/>
      <c r="Y72" s="627"/>
      <c r="Z72" s="627"/>
      <c r="AA72" s="627"/>
      <c r="AB72" s="627"/>
      <c r="AC72" s="627"/>
      <c r="AD72" s="627"/>
      <c r="AE72" s="627"/>
      <c r="AF72" s="627"/>
      <c r="AG72" s="627"/>
      <c r="AH72" s="627"/>
      <c r="AI72" s="627"/>
      <c r="AJ72" s="627"/>
      <c r="AK72" s="627"/>
      <c r="AL72" s="627"/>
      <c r="AM72" s="627"/>
      <c r="AN72" s="627"/>
      <c r="AO72" s="627"/>
      <c r="AP72" s="627"/>
      <c r="AQ72" s="627"/>
      <c r="AR72" s="627"/>
      <c r="AS72" s="627"/>
      <c r="AT72" s="627"/>
      <c r="AU72" s="627"/>
      <c r="AV72" s="627"/>
      <c r="AW72" s="627"/>
      <c r="AX72" s="627"/>
      <c r="AY72" s="627"/>
      <c r="AZ72" s="627"/>
      <c r="BA72" s="627"/>
      <c r="BB72" s="627"/>
      <c r="BC72" s="627"/>
      <c r="BD72" s="628"/>
      <c r="BE72" s="614">
        <f>BE66</f>
        <v>3945161.3087999998</v>
      </c>
      <c r="BF72" s="615"/>
      <c r="BG72" s="615"/>
      <c r="BH72" s="615"/>
      <c r="BI72" s="615"/>
      <c r="BJ72" s="615"/>
      <c r="BK72" s="615"/>
      <c r="BL72" s="615"/>
      <c r="BM72" s="615"/>
      <c r="BN72" s="615"/>
      <c r="BO72" s="615"/>
      <c r="BP72" s="616"/>
      <c r="BQ72" s="109">
        <f>BE72*5.1%</f>
        <v>201203.22674879996</v>
      </c>
    </row>
    <row r="73" spans="1:69" ht="27.75" customHeight="1">
      <c r="A73" s="610" t="s">
        <v>144</v>
      </c>
      <c r="B73" s="408"/>
      <c r="C73" s="408"/>
      <c r="D73" s="409"/>
      <c r="E73" s="626" t="s">
        <v>148</v>
      </c>
      <c r="F73" s="627"/>
      <c r="G73" s="627"/>
      <c r="H73" s="627"/>
      <c r="I73" s="627"/>
      <c r="J73" s="627"/>
      <c r="K73" s="627"/>
      <c r="L73" s="627"/>
      <c r="M73" s="627"/>
      <c r="N73" s="627"/>
      <c r="O73" s="627"/>
      <c r="P73" s="627"/>
      <c r="Q73" s="627"/>
      <c r="R73" s="627"/>
      <c r="S73" s="627"/>
      <c r="T73" s="627"/>
      <c r="U73" s="627"/>
      <c r="V73" s="627"/>
      <c r="W73" s="627"/>
      <c r="X73" s="627"/>
      <c r="Y73" s="627"/>
      <c r="Z73" s="627"/>
      <c r="AA73" s="627"/>
      <c r="AB73" s="627"/>
      <c r="AC73" s="627"/>
      <c r="AD73" s="627"/>
      <c r="AE73" s="627"/>
      <c r="AF73" s="627"/>
      <c r="AG73" s="627"/>
      <c r="AH73" s="627"/>
      <c r="AI73" s="627"/>
      <c r="AJ73" s="627"/>
      <c r="AK73" s="627"/>
      <c r="AL73" s="627"/>
      <c r="AM73" s="627"/>
      <c r="AN73" s="627"/>
      <c r="AO73" s="627"/>
      <c r="AP73" s="627"/>
      <c r="AQ73" s="627"/>
      <c r="AR73" s="627"/>
      <c r="AS73" s="627"/>
      <c r="AT73" s="627"/>
      <c r="AU73" s="627"/>
      <c r="AV73" s="627"/>
      <c r="AW73" s="627"/>
      <c r="AX73" s="627"/>
      <c r="AY73" s="627"/>
      <c r="AZ73" s="627"/>
      <c r="BA73" s="627"/>
      <c r="BB73" s="627"/>
      <c r="BC73" s="627"/>
      <c r="BD73" s="628"/>
      <c r="BE73" s="614">
        <f>BE67</f>
        <v>5854059.137399999</v>
      </c>
      <c r="BF73" s="615"/>
      <c r="BG73" s="615"/>
      <c r="BH73" s="615"/>
      <c r="BI73" s="615"/>
      <c r="BJ73" s="615"/>
      <c r="BK73" s="615"/>
      <c r="BL73" s="615"/>
      <c r="BM73" s="615"/>
      <c r="BN73" s="615"/>
      <c r="BO73" s="615"/>
      <c r="BP73" s="616"/>
      <c r="BQ73" s="109">
        <f>BE73*5.1%</f>
        <v>298557.01600739994</v>
      </c>
    </row>
    <row r="74" spans="1:69" ht="27.75" customHeight="1">
      <c r="A74" s="610" t="s">
        <v>145</v>
      </c>
      <c r="B74" s="408"/>
      <c r="C74" s="408"/>
      <c r="D74" s="409"/>
      <c r="E74" s="626" t="s">
        <v>149</v>
      </c>
      <c r="F74" s="627"/>
      <c r="G74" s="627"/>
      <c r="H74" s="627"/>
      <c r="I74" s="627"/>
      <c r="J74" s="627"/>
      <c r="K74" s="627"/>
      <c r="L74" s="627"/>
      <c r="M74" s="627"/>
      <c r="N74" s="627"/>
      <c r="O74" s="627"/>
      <c r="P74" s="627"/>
      <c r="Q74" s="627"/>
      <c r="R74" s="627"/>
      <c r="S74" s="627"/>
      <c r="T74" s="627"/>
      <c r="U74" s="627"/>
      <c r="V74" s="627"/>
      <c r="W74" s="627"/>
      <c r="X74" s="627"/>
      <c r="Y74" s="627"/>
      <c r="Z74" s="627"/>
      <c r="AA74" s="627"/>
      <c r="AB74" s="627"/>
      <c r="AC74" s="627"/>
      <c r="AD74" s="627"/>
      <c r="AE74" s="627"/>
      <c r="AF74" s="627"/>
      <c r="AG74" s="627"/>
      <c r="AH74" s="627"/>
      <c r="AI74" s="627"/>
      <c r="AJ74" s="627"/>
      <c r="AK74" s="627"/>
      <c r="AL74" s="627"/>
      <c r="AM74" s="627"/>
      <c r="AN74" s="627"/>
      <c r="AO74" s="627"/>
      <c r="AP74" s="627"/>
      <c r="AQ74" s="627"/>
      <c r="AR74" s="627"/>
      <c r="AS74" s="627"/>
      <c r="AT74" s="627"/>
      <c r="AU74" s="627"/>
      <c r="AV74" s="627"/>
      <c r="AW74" s="627"/>
      <c r="AX74" s="627"/>
      <c r="AY74" s="627"/>
      <c r="AZ74" s="627"/>
      <c r="BA74" s="627"/>
      <c r="BB74" s="627"/>
      <c r="BC74" s="627"/>
      <c r="BD74" s="628"/>
      <c r="BE74" s="614">
        <f>BE68</f>
        <v>1630025.1588</v>
      </c>
      <c r="BF74" s="615"/>
      <c r="BG74" s="615"/>
      <c r="BH74" s="615"/>
      <c r="BI74" s="615"/>
      <c r="BJ74" s="615"/>
      <c r="BK74" s="615"/>
      <c r="BL74" s="615"/>
      <c r="BM74" s="615"/>
      <c r="BN74" s="615"/>
      <c r="BO74" s="615"/>
      <c r="BP74" s="616"/>
      <c r="BQ74" s="109">
        <f>BE74*5.1%</f>
        <v>83131.2830988</v>
      </c>
    </row>
    <row r="75" spans="1:69" ht="15.75" customHeight="1">
      <c r="A75" s="610" t="s">
        <v>153</v>
      </c>
      <c r="B75" s="408"/>
      <c r="C75" s="408"/>
      <c r="D75" s="409"/>
      <c r="E75" s="611" t="s">
        <v>134</v>
      </c>
      <c r="F75" s="612"/>
      <c r="G75" s="612"/>
      <c r="H75" s="612"/>
      <c r="I75" s="612"/>
      <c r="J75" s="612"/>
      <c r="K75" s="612"/>
      <c r="L75" s="612"/>
      <c r="M75" s="612"/>
      <c r="N75" s="612"/>
      <c r="O75" s="612"/>
      <c r="P75" s="612"/>
      <c r="Q75" s="612"/>
      <c r="R75" s="612"/>
      <c r="S75" s="612"/>
      <c r="T75" s="612"/>
      <c r="U75" s="612"/>
      <c r="V75" s="612"/>
      <c r="W75" s="612"/>
      <c r="X75" s="612"/>
      <c r="Y75" s="612"/>
      <c r="Z75" s="612"/>
      <c r="AA75" s="612"/>
      <c r="AB75" s="612"/>
      <c r="AC75" s="612"/>
      <c r="AD75" s="612"/>
      <c r="AE75" s="612"/>
      <c r="AF75" s="612"/>
      <c r="AG75" s="612"/>
      <c r="AH75" s="612"/>
      <c r="AI75" s="612"/>
      <c r="AJ75" s="612"/>
      <c r="AK75" s="612"/>
      <c r="AL75" s="612"/>
      <c r="AM75" s="612"/>
      <c r="AN75" s="612"/>
      <c r="AO75" s="612"/>
      <c r="AP75" s="612"/>
      <c r="AQ75" s="612"/>
      <c r="AR75" s="612"/>
      <c r="AS75" s="612"/>
      <c r="AT75" s="612"/>
      <c r="AU75" s="612"/>
      <c r="AV75" s="612"/>
      <c r="AW75" s="612"/>
      <c r="AX75" s="612"/>
      <c r="AY75" s="612"/>
      <c r="AZ75" s="612"/>
      <c r="BA75" s="612"/>
      <c r="BB75" s="612"/>
      <c r="BC75" s="612"/>
      <c r="BD75" s="613"/>
      <c r="BE75" s="614">
        <f>BE69</f>
        <v>6816840.4602999985</v>
      </c>
      <c r="BF75" s="615"/>
      <c r="BG75" s="615"/>
      <c r="BH75" s="615"/>
      <c r="BI75" s="615"/>
      <c r="BJ75" s="615"/>
      <c r="BK75" s="615"/>
      <c r="BL75" s="615"/>
      <c r="BM75" s="615"/>
      <c r="BN75" s="615"/>
      <c r="BO75" s="615"/>
      <c r="BP75" s="616"/>
      <c r="BQ75" s="109">
        <f>BE75*5.1%</f>
        <v>347658.8634752999</v>
      </c>
    </row>
    <row r="76" spans="1:70" ht="14.25">
      <c r="A76" s="617"/>
      <c r="B76" s="618"/>
      <c r="C76" s="618"/>
      <c r="D76" s="619"/>
      <c r="E76" s="620" t="s">
        <v>7</v>
      </c>
      <c r="F76" s="621"/>
      <c r="G76" s="621"/>
      <c r="H76" s="621"/>
      <c r="I76" s="621"/>
      <c r="J76" s="621"/>
      <c r="K76" s="621"/>
      <c r="L76" s="621"/>
      <c r="M76" s="621"/>
      <c r="N76" s="621"/>
      <c r="O76" s="621"/>
      <c r="P76" s="621"/>
      <c r="Q76" s="621"/>
      <c r="R76" s="621"/>
      <c r="S76" s="621"/>
      <c r="T76" s="621"/>
      <c r="U76" s="621"/>
      <c r="V76" s="621"/>
      <c r="W76" s="621"/>
      <c r="X76" s="621"/>
      <c r="Y76" s="621"/>
      <c r="Z76" s="621"/>
      <c r="AA76" s="621"/>
      <c r="AB76" s="621"/>
      <c r="AC76" s="621"/>
      <c r="AD76" s="621"/>
      <c r="AE76" s="621"/>
      <c r="AF76" s="621"/>
      <c r="AG76" s="621"/>
      <c r="AH76" s="621"/>
      <c r="AI76" s="621"/>
      <c r="AJ76" s="621"/>
      <c r="AK76" s="621"/>
      <c r="AL76" s="621"/>
      <c r="AM76" s="621"/>
      <c r="AN76" s="621"/>
      <c r="AO76" s="621"/>
      <c r="AP76" s="621"/>
      <c r="AQ76" s="621"/>
      <c r="AR76" s="621"/>
      <c r="AS76" s="621"/>
      <c r="AT76" s="621"/>
      <c r="AU76" s="621"/>
      <c r="AV76" s="621"/>
      <c r="AW76" s="621"/>
      <c r="AX76" s="621"/>
      <c r="AY76" s="621"/>
      <c r="AZ76" s="621"/>
      <c r="BA76" s="621"/>
      <c r="BB76" s="621"/>
      <c r="BC76" s="621"/>
      <c r="BD76" s="622"/>
      <c r="BE76" s="623" t="s">
        <v>8</v>
      </c>
      <c r="BF76" s="624"/>
      <c r="BG76" s="624"/>
      <c r="BH76" s="624"/>
      <c r="BI76" s="624"/>
      <c r="BJ76" s="624"/>
      <c r="BK76" s="624"/>
      <c r="BL76" s="624"/>
      <c r="BM76" s="624"/>
      <c r="BN76" s="624"/>
      <c r="BO76" s="624"/>
      <c r="BP76" s="625"/>
      <c r="BQ76" s="107">
        <f>BQ48+BQ55+BQ71</f>
        <v>5510317.991720599</v>
      </c>
      <c r="BR76" s="61">
        <f>('211 КР'!D106-'211 КР'!D102-'211 КР'!D81-'211 КР'!D57-'211 КР'!D34)*30.2%</f>
        <v>5510317.991720599</v>
      </c>
    </row>
    <row r="77" spans="1:18" ht="12.7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</row>
    <row r="78" spans="1:69" s="1" customFormat="1" ht="15.75">
      <c r="A78" s="608" t="s">
        <v>192</v>
      </c>
      <c r="B78" s="608"/>
      <c r="C78" s="608"/>
      <c r="D78" s="608"/>
      <c r="E78" s="608"/>
      <c r="F78" s="608"/>
      <c r="G78" s="608"/>
      <c r="H78" s="608"/>
      <c r="I78" s="608"/>
      <c r="J78" s="608"/>
      <c r="K78" s="608"/>
      <c r="L78" s="608"/>
      <c r="M78" s="608"/>
      <c r="N78" s="608"/>
      <c r="O78" s="608"/>
      <c r="P78" s="608"/>
      <c r="Q78" s="608"/>
      <c r="R78" s="608"/>
      <c r="S78" s="608"/>
      <c r="T78" s="608"/>
      <c r="U78" s="608"/>
      <c r="V78" s="608"/>
      <c r="W78" s="608"/>
      <c r="X78" s="608"/>
      <c r="Y78" s="608"/>
      <c r="Z78" s="608"/>
      <c r="AA78" s="608"/>
      <c r="AB78" s="608"/>
      <c r="AC78" s="608"/>
      <c r="AD78" s="608"/>
      <c r="AE78" s="608"/>
      <c r="AF78" s="608"/>
      <c r="AG78" s="608"/>
      <c r="AH78" s="608"/>
      <c r="AI78" s="608"/>
      <c r="AJ78" s="608"/>
      <c r="AK78" s="608"/>
      <c r="AL78" s="608"/>
      <c r="AM78" s="608"/>
      <c r="AN78" s="608"/>
      <c r="AO78" s="608"/>
      <c r="AP78" s="608"/>
      <c r="AQ78" s="608"/>
      <c r="AR78" s="608"/>
      <c r="AS78" s="608"/>
      <c r="AT78" s="608"/>
      <c r="AU78" s="608"/>
      <c r="AV78" s="608"/>
      <c r="AW78" s="608"/>
      <c r="AX78" s="608"/>
      <c r="AY78" s="608"/>
      <c r="AZ78" s="608"/>
      <c r="BA78" s="608"/>
      <c r="BB78" s="608"/>
      <c r="BC78" s="608"/>
      <c r="BE78" s="570">
        <f>BQ40</f>
        <v>1251035.995547504</v>
      </c>
      <c r="BF78" s="569"/>
      <c r="BG78" s="569"/>
      <c r="BH78" s="569"/>
      <c r="BI78" s="569"/>
      <c r="BJ78" s="569"/>
      <c r="BK78" s="569"/>
      <c r="BL78" s="569"/>
      <c r="BM78" s="569"/>
      <c r="BN78" s="569"/>
      <c r="BO78" s="569"/>
      <c r="BP78" s="569"/>
      <c r="BQ78" s="6" t="s">
        <v>11</v>
      </c>
    </row>
    <row r="79" spans="1:69" s="1" customFormat="1" ht="21" customHeight="1">
      <c r="A79" s="608" t="s">
        <v>193</v>
      </c>
      <c r="B79" s="608"/>
      <c r="C79" s="608"/>
      <c r="D79" s="608"/>
      <c r="E79" s="608"/>
      <c r="F79" s="608"/>
      <c r="G79" s="608"/>
      <c r="H79" s="608"/>
      <c r="I79" s="608"/>
      <c r="J79" s="608"/>
      <c r="K79" s="608"/>
      <c r="L79" s="608"/>
      <c r="M79" s="608"/>
      <c r="N79" s="608"/>
      <c r="O79" s="608"/>
      <c r="P79" s="608"/>
      <c r="Q79" s="608"/>
      <c r="R79" s="608"/>
      <c r="S79" s="608"/>
      <c r="T79" s="608"/>
      <c r="U79" s="608"/>
      <c r="V79" s="608"/>
      <c r="W79" s="608"/>
      <c r="X79" s="608"/>
      <c r="Y79" s="608"/>
      <c r="Z79" s="608"/>
      <c r="AA79" s="608"/>
      <c r="AB79" s="608"/>
      <c r="AC79" s="608"/>
      <c r="AD79" s="608"/>
      <c r="AE79" s="608"/>
      <c r="AF79" s="608"/>
      <c r="AG79" s="608"/>
      <c r="AH79" s="608"/>
      <c r="AI79" s="608"/>
      <c r="AJ79" s="608"/>
      <c r="AK79" s="608"/>
      <c r="AL79" s="608"/>
      <c r="AM79" s="608"/>
      <c r="AN79" s="608"/>
      <c r="AO79" s="608"/>
      <c r="AP79" s="608"/>
      <c r="AQ79" s="608"/>
      <c r="AR79" s="608"/>
      <c r="AS79" s="608"/>
      <c r="AT79" s="608"/>
      <c r="AU79" s="608"/>
      <c r="AV79" s="608"/>
      <c r="AW79" s="608"/>
      <c r="AX79" s="608"/>
      <c r="AY79" s="608"/>
      <c r="AZ79" s="608"/>
      <c r="BA79" s="608"/>
      <c r="BB79" s="608"/>
      <c r="BC79" s="608"/>
      <c r="BE79" s="570">
        <f>BQ76</f>
        <v>5510317.991720599</v>
      </c>
      <c r="BF79" s="569"/>
      <c r="BG79" s="569"/>
      <c r="BH79" s="569"/>
      <c r="BI79" s="569"/>
      <c r="BJ79" s="569"/>
      <c r="BK79" s="569"/>
      <c r="BL79" s="569"/>
      <c r="BM79" s="569"/>
      <c r="BN79" s="569"/>
      <c r="BO79" s="569"/>
      <c r="BP79" s="569"/>
      <c r="BQ79" s="6" t="s">
        <v>11</v>
      </c>
    </row>
    <row r="80" spans="1:22" ht="12.7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</row>
    <row r="81" spans="1:69" ht="12.75" customHeight="1">
      <c r="A81" s="609" t="s">
        <v>63</v>
      </c>
      <c r="B81" s="609"/>
      <c r="C81" s="609"/>
      <c r="D81" s="609"/>
      <c r="E81" s="609"/>
      <c r="F81" s="609"/>
      <c r="G81" s="609"/>
      <c r="H81" s="609"/>
      <c r="I81" s="609"/>
      <c r="J81" s="609"/>
      <c r="K81" s="609"/>
      <c r="L81" s="609"/>
      <c r="M81" s="609"/>
      <c r="N81" s="609"/>
      <c r="O81" s="609"/>
      <c r="P81" s="609"/>
      <c r="Q81" s="609"/>
      <c r="R81" s="609"/>
      <c r="S81" s="609"/>
      <c r="T81" s="609"/>
      <c r="U81" s="609"/>
      <c r="V81" s="609"/>
      <c r="W81" s="609"/>
      <c r="X81" s="609"/>
      <c r="Y81" s="609"/>
      <c r="Z81" s="609"/>
      <c r="AA81" s="609"/>
      <c r="AB81" s="609"/>
      <c r="AC81" s="609"/>
      <c r="AD81" s="609"/>
      <c r="AE81" s="609"/>
      <c r="AF81" s="609"/>
      <c r="AG81" s="609"/>
      <c r="AH81" s="609"/>
      <c r="AI81" s="609"/>
      <c r="AJ81" s="609"/>
      <c r="AK81" s="609"/>
      <c r="AL81" s="609"/>
      <c r="AM81" s="609"/>
      <c r="AN81" s="609"/>
      <c r="AO81" s="609"/>
      <c r="AP81" s="609"/>
      <c r="AQ81" s="609"/>
      <c r="AR81" s="609"/>
      <c r="AS81" s="609"/>
      <c r="AT81" s="609"/>
      <c r="AU81" s="609"/>
      <c r="AV81" s="609"/>
      <c r="AW81" s="609"/>
      <c r="AX81" s="609"/>
      <c r="AY81" s="609"/>
      <c r="AZ81" s="609"/>
      <c r="BA81" s="609"/>
      <c r="BB81" s="609"/>
      <c r="BC81" s="609"/>
      <c r="BD81" s="609"/>
      <c r="BE81" s="609"/>
      <c r="BF81" s="609"/>
      <c r="BG81" s="609"/>
      <c r="BH81" s="609"/>
      <c r="BI81" s="609"/>
      <c r="BJ81" s="609"/>
      <c r="BK81" s="609"/>
      <c r="BL81" s="609"/>
      <c r="BM81" s="609"/>
      <c r="BN81" s="609"/>
      <c r="BO81" s="609"/>
      <c r="BP81" s="609"/>
      <c r="BQ81" s="609"/>
    </row>
    <row r="82" spans="1:69" ht="12.75">
      <c r="A82" s="609"/>
      <c r="B82" s="609"/>
      <c r="C82" s="609"/>
      <c r="D82" s="609"/>
      <c r="E82" s="609"/>
      <c r="F82" s="609"/>
      <c r="G82" s="609"/>
      <c r="H82" s="609"/>
      <c r="I82" s="609"/>
      <c r="J82" s="609"/>
      <c r="K82" s="609"/>
      <c r="L82" s="609"/>
      <c r="M82" s="609"/>
      <c r="N82" s="609"/>
      <c r="O82" s="609"/>
      <c r="P82" s="609"/>
      <c r="Q82" s="609"/>
      <c r="R82" s="609"/>
      <c r="S82" s="609"/>
      <c r="T82" s="609"/>
      <c r="U82" s="609"/>
      <c r="V82" s="609"/>
      <c r="W82" s="609"/>
      <c r="X82" s="609"/>
      <c r="Y82" s="609"/>
      <c r="Z82" s="609"/>
      <c r="AA82" s="609"/>
      <c r="AB82" s="609"/>
      <c r="AC82" s="609"/>
      <c r="AD82" s="609"/>
      <c r="AE82" s="609"/>
      <c r="AF82" s="609"/>
      <c r="AG82" s="609"/>
      <c r="AH82" s="609"/>
      <c r="AI82" s="609"/>
      <c r="AJ82" s="609"/>
      <c r="AK82" s="609"/>
      <c r="AL82" s="609"/>
      <c r="AM82" s="609"/>
      <c r="AN82" s="609"/>
      <c r="AO82" s="609"/>
      <c r="AP82" s="609"/>
      <c r="AQ82" s="609"/>
      <c r="AR82" s="609"/>
      <c r="AS82" s="609"/>
      <c r="AT82" s="609"/>
      <c r="AU82" s="609"/>
      <c r="AV82" s="609"/>
      <c r="AW82" s="609"/>
      <c r="AX82" s="609"/>
      <c r="AY82" s="609"/>
      <c r="AZ82" s="609"/>
      <c r="BA82" s="609"/>
      <c r="BB82" s="609"/>
      <c r="BC82" s="609"/>
      <c r="BD82" s="609"/>
      <c r="BE82" s="609"/>
      <c r="BF82" s="609"/>
      <c r="BG82" s="609"/>
      <c r="BH82" s="609"/>
      <c r="BI82" s="609"/>
      <c r="BJ82" s="609"/>
      <c r="BK82" s="609"/>
      <c r="BL82" s="609"/>
      <c r="BM82" s="609"/>
      <c r="BN82" s="609"/>
      <c r="BO82" s="609"/>
      <c r="BP82" s="609"/>
      <c r="BQ82" s="609"/>
    </row>
    <row r="83" spans="1:69" ht="10.5" customHeight="1">
      <c r="A83" s="609"/>
      <c r="B83" s="609"/>
      <c r="C83" s="609"/>
      <c r="D83" s="609"/>
      <c r="E83" s="609"/>
      <c r="F83" s="609"/>
      <c r="G83" s="609"/>
      <c r="H83" s="609"/>
      <c r="I83" s="609"/>
      <c r="J83" s="609"/>
      <c r="K83" s="609"/>
      <c r="L83" s="609"/>
      <c r="M83" s="609"/>
      <c r="N83" s="609"/>
      <c r="O83" s="609"/>
      <c r="P83" s="609"/>
      <c r="Q83" s="609"/>
      <c r="R83" s="609"/>
      <c r="S83" s="609"/>
      <c r="T83" s="609"/>
      <c r="U83" s="609"/>
      <c r="V83" s="609"/>
      <c r="W83" s="609"/>
      <c r="X83" s="609"/>
      <c r="Y83" s="609"/>
      <c r="Z83" s="609"/>
      <c r="AA83" s="609"/>
      <c r="AB83" s="609"/>
      <c r="AC83" s="609"/>
      <c r="AD83" s="609"/>
      <c r="AE83" s="609"/>
      <c r="AF83" s="609"/>
      <c r="AG83" s="609"/>
      <c r="AH83" s="609"/>
      <c r="AI83" s="609"/>
      <c r="AJ83" s="609"/>
      <c r="AK83" s="609"/>
      <c r="AL83" s="609"/>
      <c r="AM83" s="609"/>
      <c r="AN83" s="609"/>
      <c r="AO83" s="609"/>
      <c r="AP83" s="609"/>
      <c r="AQ83" s="609"/>
      <c r="AR83" s="609"/>
      <c r="AS83" s="609"/>
      <c r="AT83" s="609"/>
      <c r="AU83" s="609"/>
      <c r="AV83" s="609"/>
      <c r="AW83" s="609"/>
      <c r="AX83" s="609"/>
      <c r="AY83" s="609"/>
      <c r="AZ83" s="609"/>
      <c r="BA83" s="609"/>
      <c r="BB83" s="609"/>
      <c r="BC83" s="609"/>
      <c r="BD83" s="609"/>
      <c r="BE83" s="609"/>
      <c r="BF83" s="609"/>
      <c r="BG83" s="609"/>
      <c r="BH83" s="609"/>
      <c r="BI83" s="609"/>
      <c r="BJ83" s="609"/>
      <c r="BK83" s="609"/>
      <c r="BL83" s="609"/>
      <c r="BM83" s="609"/>
      <c r="BN83" s="609"/>
      <c r="BO83" s="609"/>
      <c r="BP83" s="609"/>
      <c r="BQ83" s="609"/>
    </row>
  </sheetData>
  <sheetProtection/>
  <mergeCells count="188">
    <mergeCell ref="A2:BQ2"/>
    <mergeCell ref="T3:BQ3"/>
    <mergeCell ref="AI4:BQ4"/>
    <mergeCell ref="A6:D6"/>
    <mergeCell ref="E6:BD6"/>
    <mergeCell ref="BE6:BP6"/>
    <mergeCell ref="A7:D7"/>
    <mergeCell ref="E7:BD7"/>
    <mergeCell ref="BE7:BP7"/>
    <mergeCell ref="A8:D8"/>
    <mergeCell ref="E8:BD8"/>
    <mergeCell ref="BE8:BP8"/>
    <mergeCell ref="A9:D9"/>
    <mergeCell ref="E9:BD9"/>
    <mergeCell ref="BE9:BP9"/>
    <mergeCell ref="A10:D10"/>
    <mergeCell ref="E10:BD10"/>
    <mergeCell ref="BE10:BP10"/>
    <mergeCell ref="A11:D11"/>
    <mergeCell ref="E11:BD11"/>
    <mergeCell ref="BE11:BP11"/>
    <mergeCell ref="A12:D12"/>
    <mergeCell ref="E12:BD12"/>
    <mergeCell ref="BE12:BP12"/>
    <mergeCell ref="A13:D13"/>
    <mergeCell ref="E13:BD13"/>
    <mergeCell ref="BE13:BP13"/>
    <mergeCell ref="A14:D14"/>
    <mergeCell ref="E14:BD14"/>
    <mergeCell ref="BE14:BP14"/>
    <mergeCell ref="A15:D16"/>
    <mergeCell ref="E15:BD15"/>
    <mergeCell ref="BE15:BP16"/>
    <mergeCell ref="BQ15:BQ16"/>
    <mergeCell ref="E16:BD16"/>
    <mergeCell ref="A17:D19"/>
    <mergeCell ref="E17:BD17"/>
    <mergeCell ref="BE17:BP19"/>
    <mergeCell ref="E18:BD18"/>
    <mergeCell ref="E19:BD19"/>
    <mergeCell ref="A20:D20"/>
    <mergeCell ref="E20:BD20"/>
    <mergeCell ref="BE20:BP20"/>
    <mergeCell ref="A21:D21"/>
    <mergeCell ref="E21:BD21"/>
    <mergeCell ref="BE21:BP21"/>
    <mergeCell ref="A22:D22"/>
    <mergeCell ref="E22:BD22"/>
    <mergeCell ref="BE22:BP22"/>
    <mergeCell ref="A23:D23"/>
    <mergeCell ref="E23:BD23"/>
    <mergeCell ref="BE23:BP23"/>
    <mergeCell ref="A24:D24"/>
    <mergeCell ref="E24:BD24"/>
    <mergeCell ref="BE24:BP24"/>
    <mergeCell ref="A25:D25"/>
    <mergeCell ref="E25:BD25"/>
    <mergeCell ref="BE25:BP25"/>
    <mergeCell ref="A26:D27"/>
    <mergeCell ref="E26:BD26"/>
    <mergeCell ref="BE26:BP27"/>
    <mergeCell ref="BQ26:BQ27"/>
    <mergeCell ref="E27:BD27"/>
    <mergeCell ref="A28:D28"/>
    <mergeCell ref="E28:BD28"/>
    <mergeCell ref="BE28:BP28"/>
    <mergeCell ref="A29:D29"/>
    <mergeCell ref="E29:BD29"/>
    <mergeCell ref="BE29:BP29"/>
    <mergeCell ref="A30:D30"/>
    <mergeCell ref="E30:BD30"/>
    <mergeCell ref="BE30:BP30"/>
    <mergeCell ref="A31:D31"/>
    <mergeCell ref="E31:BD31"/>
    <mergeCell ref="BE31:BP31"/>
    <mergeCell ref="A32:D32"/>
    <mergeCell ref="E32:BD32"/>
    <mergeCell ref="BE32:BP32"/>
    <mergeCell ref="A33:D34"/>
    <mergeCell ref="E33:BD33"/>
    <mergeCell ref="BE33:BP34"/>
    <mergeCell ref="BQ33:BQ34"/>
    <mergeCell ref="E34:BD34"/>
    <mergeCell ref="A35:D35"/>
    <mergeCell ref="E35:BD35"/>
    <mergeCell ref="BE35:BP35"/>
    <mergeCell ref="A36:D36"/>
    <mergeCell ref="E36:BD36"/>
    <mergeCell ref="BE36:BP36"/>
    <mergeCell ref="A37:D37"/>
    <mergeCell ref="E37:BD37"/>
    <mergeCell ref="BE37:BP37"/>
    <mergeCell ref="A38:D38"/>
    <mergeCell ref="E38:BD38"/>
    <mergeCell ref="BE38:BP38"/>
    <mergeCell ref="A39:D39"/>
    <mergeCell ref="E39:BD39"/>
    <mergeCell ref="BE39:BP39"/>
    <mergeCell ref="A40:D40"/>
    <mergeCell ref="E40:BD40"/>
    <mergeCell ref="BE40:BP40"/>
    <mergeCell ref="A42:BQ42"/>
    <mergeCell ref="T43:BQ43"/>
    <mergeCell ref="AI44:BQ44"/>
    <mergeCell ref="A46:D46"/>
    <mergeCell ref="E46:BD46"/>
    <mergeCell ref="BE46:BP46"/>
    <mergeCell ref="A47:D47"/>
    <mergeCell ref="E47:BD47"/>
    <mergeCell ref="BE47:BP47"/>
    <mergeCell ref="A48:D48"/>
    <mergeCell ref="E48:BD48"/>
    <mergeCell ref="BE48:BP48"/>
    <mergeCell ref="A49:D50"/>
    <mergeCell ref="E49:BD49"/>
    <mergeCell ref="BE49:BP50"/>
    <mergeCell ref="E50:BD50"/>
    <mergeCell ref="A51:D51"/>
    <mergeCell ref="E51:BD51"/>
    <mergeCell ref="BE51:BP51"/>
    <mergeCell ref="A52:D52"/>
    <mergeCell ref="E52:BD52"/>
    <mergeCell ref="BE52:BP52"/>
    <mergeCell ref="A53:D53"/>
    <mergeCell ref="E53:BD53"/>
    <mergeCell ref="BE53:BP53"/>
    <mergeCell ref="A54:D55"/>
    <mergeCell ref="E54:BD54"/>
    <mergeCell ref="BE54:BP55"/>
    <mergeCell ref="E55:BD55"/>
    <mergeCell ref="A56:D58"/>
    <mergeCell ref="E56:BD56"/>
    <mergeCell ref="BE56:BP58"/>
    <mergeCell ref="E57:BD57"/>
    <mergeCell ref="E58:BD58"/>
    <mergeCell ref="A59:D60"/>
    <mergeCell ref="E59:BD59"/>
    <mergeCell ref="BE59:BP60"/>
    <mergeCell ref="E60:BD60"/>
    <mergeCell ref="A61:D61"/>
    <mergeCell ref="E61:BD61"/>
    <mergeCell ref="BE61:BP61"/>
    <mergeCell ref="A62:D62"/>
    <mergeCell ref="E62:BD62"/>
    <mergeCell ref="BE62:BP62"/>
    <mergeCell ref="A63:D63"/>
    <mergeCell ref="E63:BD63"/>
    <mergeCell ref="BE63:BP63"/>
    <mergeCell ref="A64:D65"/>
    <mergeCell ref="E64:BD64"/>
    <mergeCell ref="BE64:BP65"/>
    <mergeCell ref="E65:BD65"/>
    <mergeCell ref="A66:D66"/>
    <mergeCell ref="E66:BD66"/>
    <mergeCell ref="BE66:BP66"/>
    <mergeCell ref="A67:D67"/>
    <mergeCell ref="E67:BD67"/>
    <mergeCell ref="BE67:BP67"/>
    <mergeCell ref="A68:D68"/>
    <mergeCell ref="E68:BD68"/>
    <mergeCell ref="BE68:BP68"/>
    <mergeCell ref="A69:D69"/>
    <mergeCell ref="E69:BD69"/>
    <mergeCell ref="BE69:BP69"/>
    <mergeCell ref="A70:D71"/>
    <mergeCell ref="E70:BD70"/>
    <mergeCell ref="BE70:BP71"/>
    <mergeCell ref="E71:BD71"/>
    <mergeCell ref="A72:D72"/>
    <mergeCell ref="E72:BD72"/>
    <mergeCell ref="BE72:BP72"/>
    <mergeCell ref="BE76:BP76"/>
    <mergeCell ref="A73:D73"/>
    <mergeCell ref="E73:BD73"/>
    <mergeCell ref="BE73:BP73"/>
    <mergeCell ref="A74:D74"/>
    <mergeCell ref="E74:BD74"/>
    <mergeCell ref="BE74:BP74"/>
    <mergeCell ref="A78:BC78"/>
    <mergeCell ref="BE78:BP78"/>
    <mergeCell ref="A79:BC79"/>
    <mergeCell ref="BE79:BP79"/>
    <mergeCell ref="A81:BQ83"/>
    <mergeCell ref="A75:D75"/>
    <mergeCell ref="E75:BD75"/>
    <mergeCell ref="BE75:BP75"/>
    <mergeCell ref="A76:D76"/>
    <mergeCell ref="E76:BD76"/>
  </mergeCells>
  <printOptions horizontalCentered="1"/>
  <pageMargins left="0.7874015748031497" right="0.3937007874015748" top="0.3937007874015748" bottom="0.1968503937007874" header="0" footer="0"/>
  <pageSetup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BP35"/>
  <sheetViews>
    <sheetView view="pageBreakPreview" zoomScaleSheetLayoutView="100" workbookViewId="0" topLeftCell="A7">
      <selection activeCell="BP22" sqref="BP22"/>
    </sheetView>
  </sheetViews>
  <sheetFormatPr defaultColWidth="1.12109375" defaultRowHeight="12.75"/>
  <cols>
    <col min="1" max="2" width="1.12109375" style="10" customWidth="1"/>
    <col min="3" max="3" width="1.625" style="10" customWidth="1"/>
    <col min="4" max="34" width="1.12109375" style="10" customWidth="1"/>
    <col min="35" max="35" width="1.875" style="10" customWidth="1"/>
    <col min="36" max="45" width="1.12109375" style="10" customWidth="1"/>
    <col min="46" max="46" width="4.00390625" style="10" customWidth="1"/>
    <col min="47" max="54" width="1.12109375" style="10" customWidth="1"/>
    <col min="55" max="55" width="3.625" style="10" customWidth="1"/>
    <col min="56" max="56" width="0.6171875" style="10" customWidth="1"/>
    <col min="57" max="66" width="1.12109375" style="10" customWidth="1"/>
    <col min="67" max="67" width="2.125" style="10" customWidth="1"/>
    <col min="68" max="68" width="15.75390625" style="10" customWidth="1"/>
    <col min="69" max="69" width="12.00390625" style="10" customWidth="1"/>
    <col min="70" max="70" width="9.375" style="10" customWidth="1"/>
    <col min="71" max="16384" width="1.12109375" style="10" customWidth="1"/>
  </cols>
  <sheetData>
    <row r="1" ht="12.75">
      <c r="BP1" s="68" t="s">
        <v>494</v>
      </c>
    </row>
    <row r="2" spans="1:68" s="1" customFormat="1" ht="24.75" customHeight="1">
      <c r="A2" s="566" t="s">
        <v>652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566"/>
      <c r="X2" s="566"/>
      <c r="Y2" s="566"/>
      <c r="Z2" s="566"/>
      <c r="AA2" s="566"/>
      <c r="AB2" s="566"/>
      <c r="AC2" s="566"/>
      <c r="AD2" s="566"/>
      <c r="AE2" s="566"/>
      <c r="AF2" s="566"/>
      <c r="AG2" s="566"/>
      <c r="AH2" s="566"/>
      <c r="AI2" s="566"/>
      <c r="AJ2" s="566"/>
      <c r="AK2" s="566"/>
      <c r="AL2" s="566"/>
      <c r="AM2" s="566"/>
      <c r="AN2" s="566"/>
      <c r="AO2" s="566"/>
      <c r="AP2" s="566"/>
      <c r="AQ2" s="566"/>
      <c r="AR2" s="566"/>
      <c r="AS2" s="566"/>
      <c r="AT2" s="566"/>
      <c r="AU2" s="566"/>
      <c r="AV2" s="566"/>
      <c r="AW2" s="566"/>
      <c r="AX2" s="566"/>
      <c r="AY2" s="566"/>
      <c r="AZ2" s="566"/>
      <c r="BA2" s="566"/>
      <c r="BB2" s="566"/>
      <c r="BC2" s="566"/>
      <c r="BD2" s="566"/>
      <c r="BE2" s="566"/>
      <c r="BF2" s="566"/>
      <c r="BG2" s="566"/>
      <c r="BH2" s="566"/>
      <c r="BI2" s="566"/>
      <c r="BJ2" s="566"/>
      <c r="BK2" s="566"/>
      <c r="BL2" s="566"/>
      <c r="BM2" s="566"/>
      <c r="BN2" s="566"/>
      <c r="BO2" s="566"/>
      <c r="BP2" s="566"/>
    </row>
    <row r="3" spans="1:68" s="1" customFormat="1" ht="24.75" customHeigh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</row>
    <row r="4" spans="1:68" s="6" customFormat="1" ht="20.25" customHeight="1">
      <c r="A4" s="566" t="s">
        <v>651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6"/>
      <c r="T4" s="566"/>
      <c r="U4" s="566"/>
      <c r="V4" s="566"/>
      <c r="W4" s="566"/>
      <c r="X4" s="566"/>
      <c r="Y4" s="566"/>
      <c r="Z4" s="566"/>
      <c r="AA4" s="566"/>
      <c r="AB4" s="566"/>
      <c r="AC4" s="566"/>
      <c r="AD4" s="566"/>
      <c r="AE4" s="566"/>
      <c r="AF4" s="566"/>
      <c r="AG4" s="566"/>
      <c r="AH4" s="566"/>
      <c r="AI4" s="566"/>
      <c r="AJ4" s="566"/>
      <c r="AK4" s="566"/>
      <c r="AL4" s="566"/>
      <c r="AM4" s="566"/>
      <c r="AN4" s="566"/>
      <c r="AO4" s="566"/>
      <c r="AP4" s="566"/>
      <c r="AQ4" s="566"/>
      <c r="AR4" s="566"/>
      <c r="AS4" s="566"/>
      <c r="AT4" s="566"/>
      <c r="AU4" s="566"/>
      <c r="AV4" s="566"/>
      <c r="AW4" s="566"/>
      <c r="AX4" s="566"/>
      <c r="AY4" s="566"/>
      <c r="AZ4" s="566"/>
      <c r="BA4" s="566"/>
      <c r="BB4" s="566"/>
      <c r="BC4" s="566"/>
      <c r="BD4" s="566"/>
      <c r="BE4" s="566"/>
      <c r="BF4" s="566"/>
      <c r="BG4" s="566"/>
      <c r="BH4" s="566"/>
      <c r="BI4" s="566"/>
      <c r="BJ4" s="566"/>
      <c r="BK4" s="566"/>
      <c r="BL4" s="566"/>
      <c r="BM4" s="566"/>
      <c r="BN4" s="566"/>
      <c r="BO4" s="566"/>
      <c r="BP4" s="566"/>
    </row>
    <row r="5" spans="1:68" s="6" customFormat="1" ht="17.25" customHeight="1">
      <c r="A5" s="6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572">
        <v>112</v>
      </c>
      <c r="U5" s="572"/>
      <c r="V5" s="572"/>
      <c r="W5" s="572"/>
      <c r="X5" s="572"/>
      <c r="Y5" s="572"/>
      <c r="Z5" s="572"/>
      <c r="AA5" s="572"/>
      <c r="AB5" s="572"/>
      <c r="AC5" s="572"/>
      <c r="AD5" s="572"/>
      <c r="AE5" s="572"/>
      <c r="AF5" s="572"/>
      <c r="AG5" s="572"/>
      <c r="AH5" s="572"/>
      <c r="AI5" s="572"/>
      <c r="AJ5" s="572"/>
      <c r="AK5" s="572"/>
      <c r="AL5" s="572"/>
      <c r="AM5" s="572"/>
      <c r="AN5" s="572"/>
      <c r="AO5" s="572"/>
      <c r="AP5" s="572"/>
      <c r="AQ5" s="572"/>
      <c r="AR5" s="572"/>
      <c r="AS5" s="572"/>
      <c r="AT5" s="572"/>
      <c r="AU5" s="572"/>
      <c r="AV5" s="572"/>
      <c r="AW5" s="572"/>
      <c r="AX5" s="572"/>
      <c r="AY5" s="572"/>
      <c r="AZ5" s="572"/>
      <c r="BA5" s="572"/>
      <c r="BB5" s="572"/>
      <c r="BC5" s="572"/>
      <c r="BD5" s="572"/>
      <c r="BE5" s="572"/>
      <c r="BF5" s="572"/>
      <c r="BG5" s="572"/>
      <c r="BH5" s="572"/>
      <c r="BI5" s="572"/>
      <c r="BJ5" s="572"/>
      <c r="BK5" s="572"/>
      <c r="BL5" s="572"/>
      <c r="BM5" s="572"/>
      <c r="BN5" s="572"/>
      <c r="BO5" s="572"/>
      <c r="BP5" s="572"/>
    </row>
    <row r="6" spans="1:68" s="6" customFormat="1" ht="17.25" customHeight="1">
      <c r="A6" s="6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49"/>
      <c r="AI6" s="573" t="s">
        <v>74</v>
      </c>
      <c r="AJ6" s="573"/>
      <c r="AK6" s="573"/>
      <c r="AL6" s="573"/>
      <c r="AM6" s="573"/>
      <c r="AN6" s="573"/>
      <c r="AO6" s="573"/>
      <c r="AP6" s="573"/>
      <c r="AQ6" s="573"/>
      <c r="AR6" s="573"/>
      <c r="AS6" s="573"/>
      <c r="AT6" s="573"/>
      <c r="AU6" s="573"/>
      <c r="AV6" s="573"/>
      <c r="AW6" s="573"/>
      <c r="AX6" s="573"/>
      <c r="AY6" s="573"/>
      <c r="AZ6" s="573"/>
      <c r="BA6" s="573"/>
      <c r="BB6" s="573"/>
      <c r="BC6" s="573"/>
      <c r="BD6" s="573"/>
      <c r="BE6" s="573"/>
      <c r="BF6" s="573"/>
      <c r="BG6" s="573"/>
      <c r="BH6" s="573"/>
      <c r="BI6" s="573"/>
      <c r="BJ6" s="573"/>
      <c r="BK6" s="573"/>
      <c r="BL6" s="573"/>
      <c r="BM6" s="573"/>
      <c r="BN6" s="573"/>
      <c r="BO6" s="573"/>
      <c r="BP6" s="573"/>
    </row>
    <row r="7" s="7" customFormat="1" ht="8.25"/>
    <row r="8" spans="1:68" ht="12.75">
      <c r="A8" s="461" t="s">
        <v>4</v>
      </c>
      <c r="B8" s="462"/>
      <c r="C8" s="462"/>
      <c r="D8" s="463"/>
      <c r="E8" s="461" t="s">
        <v>9</v>
      </c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462"/>
      <c r="U8" s="462"/>
      <c r="V8" s="462"/>
      <c r="W8" s="462"/>
      <c r="X8" s="462"/>
      <c r="Y8" s="462"/>
      <c r="Z8" s="462"/>
      <c r="AA8" s="462"/>
      <c r="AB8" s="462"/>
      <c r="AC8" s="462"/>
      <c r="AD8" s="462"/>
      <c r="AE8" s="462"/>
      <c r="AF8" s="462"/>
      <c r="AG8" s="462"/>
      <c r="AH8" s="462"/>
      <c r="AI8" s="463"/>
      <c r="AJ8" s="461" t="s">
        <v>10</v>
      </c>
      <c r="AK8" s="462"/>
      <c r="AL8" s="462"/>
      <c r="AM8" s="462"/>
      <c r="AN8" s="462"/>
      <c r="AO8" s="462"/>
      <c r="AP8" s="462"/>
      <c r="AQ8" s="462"/>
      <c r="AR8" s="462"/>
      <c r="AS8" s="462"/>
      <c r="AT8" s="462"/>
      <c r="AU8" s="462"/>
      <c r="AV8" s="462"/>
      <c r="AW8" s="463"/>
      <c r="AX8" s="461" t="s">
        <v>12</v>
      </c>
      <c r="AY8" s="462"/>
      <c r="AZ8" s="462"/>
      <c r="BA8" s="462"/>
      <c r="BB8" s="462"/>
      <c r="BC8" s="462"/>
      <c r="BD8" s="462"/>
      <c r="BE8" s="462"/>
      <c r="BF8" s="463"/>
      <c r="BG8" s="461" t="s">
        <v>12</v>
      </c>
      <c r="BH8" s="462"/>
      <c r="BI8" s="462"/>
      <c r="BJ8" s="462"/>
      <c r="BK8" s="462"/>
      <c r="BL8" s="462"/>
      <c r="BM8" s="462"/>
      <c r="BN8" s="462"/>
      <c r="BO8" s="463"/>
      <c r="BP8" s="101" t="s">
        <v>15</v>
      </c>
    </row>
    <row r="9" spans="1:68" ht="12.75">
      <c r="A9" s="577" t="s">
        <v>5</v>
      </c>
      <c r="B9" s="578"/>
      <c r="C9" s="578"/>
      <c r="D9" s="579"/>
      <c r="E9" s="577" t="s">
        <v>189</v>
      </c>
      <c r="F9" s="578"/>
      <c r="G9" s="578"/>
      <c r="H9" s="578"/>
      <c r="I9" s="578"/>
      <c r="J9" s="578"/>
      <c r="K9" s="578"/>
      <c r="L9" s="578"/>
      <c r="M9" s="578"/>
      <c r="N9" s="578"/>
      <c r="O9" s="578"/>
      <c r="P9" s="578"/>
      <c r="Q9" s="578"/>
      <c r="R9" s="578"/>
      <c r="S9" s="578"/>
      <c r="T9" s="578"/>
      <c r="U9" s="578"/>
      <c r="V9" s="578"/>
      <c r="W9" s="578"/>
      <c r="X9" s="578"/>
      <c r="Y9" s="578"/>
      <c r="Z9" s="578"/>
      <c r="AA9" s="578"/>
      <c r="AB9" s="578"/>
      <c r="AC9" s="578"/>
      <c r="AD9" s="578"/>
      <c r="AE9" s="578"/>
      <c r="AF9" s="578"/>
      <c r="AG9" s="578"/>
      <c r="AH9" s="578"/>
      <c r="AI9" s="579"/>
      <c r="AJ9" s="577" t="s">
        <v>190</v>
      </c>
      <c r="AK9" s="578"/>
      <c r="AL9" s="578"/>
      <c r="AM9" s="578"/>
      <c r="AN9" s="578"/>
      <c r="AO9" s="578"/>
      <c r="AP9" s="578"/>
      <c r="AQ9" s="578"/>
      <c r="AR9" s="578"/>
      <c r="AS9" s="578"/>
      <c r="AT9" s="578"/>
      <c r="AU9" s="578"/>
      <c r="AV9" s="578"/>
      <c r="AW9" s="579"/>
      <c r="AX9" s="577" t="s">
        <v>13</v>
      </c>
      <c r="AY9" s="578"/>
      <c r="AZ9" s="578"/>
      <c r="BA9" s="578"/>
      <c r="BB9" s="578"/>
      <c r="BC9" s="578"/>
      <c r="BD9" s="578"/>
      <c r="BE9" s="578"/>
      <c r="BF9" s="579"/>
      <c r="BG9" s="577" t="s">
        <v>130</v>
      </c>
      <c r="BH9" s="578"/>
      <c r="BI9" s="578"/>
      <c r="BJ9" s="578"/>
      <c r="BK9" s="578"/>
      <c r="BL9" s="578"/>
      <c r="BM9" s="578"/>
      <c r="BN9" s="578"/>
      <c r="BO9" s="579"/>
      <c r="BP9" s="102" t="s">
        <v>44</v>
      </c>
    </row>
    <row r="10" spans="1:68" ht="12.75">
      <c r="A10" s="577"/>
      <c r="B10" s="578"/>
      <c r="C10" s="578"/>
      <c r="D10" s="579"/>
      <c r="E10" s="577"/>
      <c r="F10" s="578"/>
      <c r="G10" s="578"/>
      <c r="H10" s="578"/>
      <c r="I10" s="578"/>
      <c r="J10" s="578"/>
      <c r="K10" s="578"/>
      <c r="L10" s="578"/>
      <c r="M10" s="578"/>
      <c r="N10" s="578"/>
      <c r="O10" s="578"/>
      <c r="P10" s="578"/>
      <c r="Q10" s="578"/>
      <c r="R10" s="578"/>
      <c r="S10" s="578"/>
      <c r="T10" s="578"/>
      <c r="U10" s="578"/>
      <c r="V10" s="578"/>
      <c r="W10" s="578"/>
      <c r="X10" s="578"/>
      <c r="Y10" s="578"/>
      <c r="Z10" s="578"/>
      <c r="AA10" s="578"/>
      <c r="AB10" s="578"/>
      <c r="AC10" s="578"/>
      <c r="AD10" s="578"/>
      <c r="AE10" s="578"/>
      <c r="AF10" s="578"/>
      <c r="AG10" s="578"/>
      <c r="AH10" s="578"/>
      <c r="AI10" s="579"/>
      <c r="AJ10" s="577" t="s">
        <v>131</v>
      </c>
      <c r="AK10" s="578"/>
      <c r="AL10" s="578"/>
      <c r="AM10" s="578"/>
      <c r="AN10" s="578"/>
      <c r="AO10" s="578"/>
      <c r="AP10" s="578"/>
      <c r="AQ10" s="578"/>
      <c r="AR10" s="578"/>
      <c r="AS10" s="578"/>
      <c r="AT10" s="578"/>
      <c r="AU10" s="578"/>
      <c r="AV10" s="578"/>
      <c r="AW10" s="579"/>
      <c r="AX10" s="577" t="s">
        <v>14</v>
      </c>
      <c r="AY10" s="578"/>
      <c r="AZ10" s="578"/>
      <c r="BA10" s="578"/>
      <c r="BB10" s="578"/>
      <c r="BC10" s="578"/>
      <c r="BD10" s="578"/>
      <c r="BE10" s="578"/>
      <c r="BF10" s="579"/>
      <c r="BG10" s="577"/>
      <c r="BH10" s="578"/>
      <c r="BI10" s="578"/>
      <c r="BJ10" s="578"/>
      <c r="BK10" s="578"/>
      <c r="BL10" s="578"/>
      <c r="BM10" s="578"/>
      <c r="BN10" s="578"/>
      <c r="BO10" s="579"/>
      <c r="BP10" s="102"/>
    </row>
    <row r="11" spans="1:68" ht="12.75">
      <c r="A11" s="574"/>
      <c r="B11" s="575"/>
      <c r="C11" s="575"/>
      <c r="D11" s="576"/>
      <c r="E11" s="574"/>
      <c r="F11" s="575"/>
      <c r="G11" s="575"/>
      <c r="H11" s="575"/>
      <c r="I11" s="575"/>
      <c r="J11" s="575"/>
      <c r="K11" s="575"/>
      <c r="L11" s="575"/>
      <c r="M11" s="575"/>
      <c r="N11" s="575"/>
      <c r="O11" s="575"/>
      <c r="P11" s="575"/>
      <c r="Q11" s="575"/>
      <c r="R11" s="575"/>
      <c r="S11" s="575"/>
      <c r="T11" s="575"/>
      <c r="U11" s="575"/>
      <c r="V11" s="575"/>
      <c r="W11" s="575"/>
      <c r="X11" s="575"/>
      <c r="Y11" s="575"/>
      <c r="Z11" s="575"/>
      <c r="AA11" s="575"/>
      <c r="AB11" s="575"/>
      <c r="AC11" s="575"/>
      <c r="AD11" s="575"/>
      <c r="AE11" s="575"/>
      <c r="AF11" s="575"/>
      <c r="AG11" s="575"/>
      <c r="AH11" s="575"/>
      <c r="AI11" s="576"/>
      <c r="AJ11" s="574" t="s">
        <v>11</v>
      </c>
      <c r="AK11" s="575"/>
      <c r="AL11" s="575"/>
      <c r="AM11" s="575"/>
      <c r="AN11" s="575"/>
      <c r="AO11" s="575"/>
      <c r="AP11" s="575"/>
      <c r="AQ11" s="575"/>
      <c r="AR11" s="575"/>
      <c r="AS11" s="575"/>
      <c r="AT11" s="575"/>
      <c r="AU11" s="575"/>
      <c r="AV11" s="575"/>
      <c r="AW11" s="576"/>
      <c r="AX11" s="574"/>
      <c r="AY11" s="575"/>
      <c r="AZ11" s="575"/>
      <c r="BA11" s="575"/>
      <c r="BB11" s="575"/>
      <c r="BC11" s="575"/>
      <c r="BD11" s="575"/>
      <c r="BE11" s="575"/>
      <c r="BF11" s="576"/>
      <c r="BG11" s="574"/>
      <c r="BH11" s="575"/>
      <c r="BI11" s="575"/>
      <c r="BJ11" s="575"/>
      <c r="BK11" s="575"/>
      <c r="BL11" s="575"/>
      <c r="BM11" s="575"/>
      <c r="BN11" s="575"/>
      <c r="BO11" s="576"/>
      <c r="BP11" s="103"/>
    </row>
    <row r="12" spans="1:68" ht="12.75">
      <c r="A12" s="580">
        <v>1</v>
      </c>
      <c r="B12" s="581"/>
      <c r="C12" s="581"/>
      <c r="D12" s="582"/>
      <c r="E12" s="580">
        <v>2</v>
      </c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  <c r="AF12" s="581"/>
      <c r="AG12" s="581"/>
      <c r="AH12" s="581"/>
      <c r="AI12" s="582"/>
      <c r="AJ12" s="580">
        <v>3</v>
      </c>
      <c r="AK12" s="581"/>
      <c r="AL12" s="581"/>
      <c r="AM12" s="581"/>
      <c r="AN12" s="581"/>
      <c r="AO12" s="581"/>
      <c r="AP12" s="581"/>
      <c r="AQ12" s="581"/>
      <c r="AR12" s="581"/>
      <c r="AS12" s="581"/>
      <c r="AT12" s="581"/>
      <c r="AU12" s="581"/>
      <c r="AV12" s="581"/>
      <c r="AW12" s="582"/>
      <c r="AX12" s="580">
        <v>4</v>
      </c>
      <c r="AY12" s="581"/>
      <c r="AZ12" s="581"/>
      <c r="BA12" s="581"/>
      <c r="BB12" s="581"/>
      <c r="BC12" s="581"/>
      <c r="BD12" s="581"/>
      <c r="BE12" s="581"/>
      <c r="BF12" s="582"/>
      <c r="BG12" s="580">
        <v>5</v>
      </c>
      <c r="BH12" s="581"/>
      <c r="BI12" s="581"/>
      <c r="BJ12" s="581"/>
      <c r="BK12" s="581"/>
      <c r="BL12" s="581"/>
      <c r="BM12" s="581"/>
      <c r="BN12" s="581"/>
      <c r="BO12" s="582"/>
      <c r="BP12" s="104">
        <v>6</v>
      </c>
    </row>
    <row r="13" spans="1:68" ht="15.75">
      <c r="A13" s="592"/>
      <c r="B13" s="593"/>
      <c r="C13" s="593"/>
      <c r="D13" s="594"/>
      <c r="E13" s="770" t="s">
        <v>343</v>
      </c>
      <c r="F13" s="771"/>
      <c r="G13" s="771"/>
      <c r="H13" s="771"/>
      <c r="I13" s="771"/>
      <c r="J13" s="771"/>
      <c r="K13" s="771"/>
      <c r="L13" s="771"/>
      <c r="M13" s="771"/>
      <c r="N13" s="771"/>
      <c r="O13" s="771"/>
      <c r="P13" s="771"/>
      <c r="Q13" s="771"/>
      <c r="R13" s="771"/>
      <c r="S13" s="771"/>
      <c r="T13" s="771"/>
      <c r="U13" s="771"/>
      <c r="V13" s="771"/>
      <c r="W13" s="771"/>
      <c r="X13" s="771"/>
      <c r="Y13" s="771"/>
      <c r="Z13" s="771"/>
      <c r="AA13" s="771"/>
      <c r="AB13" s="771"/>
      <c r="AC13" s="771"/>
      <c r="AD13" s="771"/>
      <c r="AE13" s="771"/>
      <c r="AF13" s="771"/>
      <c r="AG13" s="771"/>
      <c r="AH13" s="771"/>
      <c r="AI13" s="772"/>
      <c r="AJ13" s="764"/>
      <c r="AK13" s="765"/>
      <c r="AL13" s="765"/>
      <c r="AM13" s="765"/>
      <c r="AN13" s="765"/>
      <c r="AO13" s="765"/>
      <c r="AP13" s="765"/>
      <c r="AQ13" s="765"/>
      <c r="AR13" s="765"/>
      <c r="AS13" s="765"/>
      <c r="AT13" s="765"/>
      <c r="AU13" s="765"/>
      <c r="AV13" s="765"/>
      <c r="AW13" s="766"/>
      <c r="AX13" s="767"/>
      <c r="AY13" s="768"/>
      <c r="AZ13" s="768"/>
      <c r="BA13" s="768"/>
      <c r="BB13" s="768"/>
      <c r="BC13" s="768"/>
      <c r="BD13" s="768"/>
      <c r="BE13" s="768"/>
      <c r="BF13" s="769"/>
      <c r="BG13" s="767"/>
      <c r="BH13" s="768"/>
      <c r="BI13" s="768"/>
      <c r="BJ13" s="768"/>
      <c r="BK13" s="768"/>
      <c r="BL13" s="768"/>
      <c r="BM13" s="768"/>
      <c r="BN13" s="768"/>
      <c r="BO13" s="769"/>
      <c r="BP13" s="210"/>
    </row>
    <row r="14" spans="1:68" s="153" customFormat="1" ht="33" customHeight="1">
      <c r="A14" s="752">
        <v>1</v>
      </c>
      <c r="B14" s="753"/>
      <c r="C14" s="753"/>
      <c r="D14" s="754"/>
      <c r="E14" s="755" t="s">
        <v>780</v>
      </c>
      <c r="F14" s="756"/>
      <c r="G14" s="756"/>
      <c r="H14" s="756"/>
      <c r="I14" s="756"/>
      <c r="J14" s="756"/>
      <c r="K14" s="756"/>
      <c r="L14" s="756"/>
      <c r="M14" s="756"/>
      <c r="N14" s="756"/>
      <c r="O14" s="756"/>
      <c r="P14" s="756"/>
      <c r="Q14" s="756"/>
      <c r="R14" s="756"/>
      <c r="S14" s="756"/>
      <c r="T14" s="756"/>
      <c r="U14" s="756"/>
      <c r="V14" s="756"/>
      <c r="W14" s="756"/>
      <c r="X14" s="756"/>
      <c r="Y14" s="756"/>
      <c r="Z14" s="756"/>
      <c r="AA14" s="756"/>
      <c r="AB14" s="756"/>
      <c r="AC14" s="756"/>
      <c r="AD14" s="756"/>
      <c r="AE14" s="756"/>
      <c r="AF14" s="756"/>
      <c r="AG14" s="756"/>
      <c r="AH14" s="756"/>
      <c r="AI14" s="757"/>
      <c r="AJ14" s="758">
        <v>13367</v>
      </c>
      <c r="AK14" s="759"/>
      <c r="AL14" s="759"/>
      <c r="AM14" s="759"/>
      <c r="AN14" s="759"/>
      <c r="AO14" s="759"/>
      <c r="AP14" s="759"/>
      <c r="AQ14" s="759"/>
      <c r="AR14" s="759"/>
      <c r="AS14" s="759"/>
      <c r="AT14" s="759"/>
      <c r="AU14" s="759"/>
      <c r="AV14" s="759"/>
      <c r="AW14" s="760"/>
      <c r="AX14" s="761">
        <v>2</v>
      </c>
      <c r="AY14" s="762"/>
      <c r="AZ14" s="762"/>
      <c r="BA14" s="762"/>
      <c r="BB14" s="762"/>
      <c r="BC14" s="762"/>
      <c r="BD14" s="762"/>
      <c r="BE14" s="762"/>
      <c r="BF14" s="763"/>
      <c r="BG14" s="761">
        <v>2</v>
      </c>
      <c r="BH14" s="762"/>
      <c r="BI14" s="762"/>
      <c r="BJ14" s="762"/>
      <c r="BK14" s="762"/>
      <c r="BL14" s="762"/>
      <c r="BM14" s="762"/>
      <c r="BN14" s="762"/>
      <c r="BO14" s="763"/>
      <c r="BP14" s="202">
        <f aca="true" t="shared" si="0" ref="BP14:BP23">AJ14*AX14*BG14</f>
        <v>53468</v>
      </c>
    </row>
    <row r="15" spans="1:68" s="153" customFormat="1" ht="22.5" customHeight="1">
      <c r="A15" s="752">
        <v>2</v>
      </c>
      <c r="B15" s="753"/>
      <c r="C15" s="753"/>
      <c r="D15" s="754"/>
      <c r="E15" s="755" t="s">
        <v>1015</v>
      </c>
      <c r="F15" s="756"/>
      <c r="G15" s="756"/>
      <c r="H15" s="756"/>
      <c r="I15" s="756"/>
      <c r="J15" s="756"/>
      <c r="K15" s="756"/>
      <c r="L15" s="756"/>
      <c r="M15" s="756"/>
      <c r="N15" s="756"/>
      <c r="O15" s="756"/>
      <c r="P15" s="756"/>
      <c r="Q15" s="756"/>
      <c r="R15" s="756"/>
      <c r="S15" s="756"/>
      <c r="T15" s="756"/>
      <c r="U15" s="756"/>
      <c r="V15" s="756"/>
      <c r="W15" s="756"/>
      <c r="X15" s="756"/>
      <c r="Y15" s="756"/>
      <c r="Z15" s="756"/>
      <c r="AA15" s="756"/>
      <c r="AB15" s="756"/>
      <c r="AC15" s="756"/>
      <c r="AD15" s="756"/>
      <c r="AE15" s="756"/>
      <c r="AF15" s="756"/>
      <c r="AG15" s="756"/>
      <c r="AH15" s="756"/>
      <c r="AI15" s="757"/>
      <c r="AJ15" s="758">
        <v>40000</v>
      </c>
      <c r="AK15" s="759"/>
      <c r="AL15" s="759"/>
      <c r="AM15" s="759"/>
      <c r="AN15" s="759"/>
      <c r="AO15" s="759"/>
      <c r="AP15" s="759"/>
      <c r="AQ15" s="759"/>
      <c r="AR15" s="759"/>
      <c r="AS15" s="759"/>
      <c r="AT15" s="759"/>
      <c r="AU15" s="759"/>
      <c r="AV15" s="759"/>
      <c r="AW15" s="760"/>
      <c r="AX15" s="761">
        <v>1</v>
      </c>
      <c r="AY15" s="762"/>
      <c r="AZ15" s="762"/>
      <c r="BA15" s="762"/>
      <c r="BB15" s="762"/>
      <c r="BC15" s="762"/>
      <c r="BD15" s="762"/>
      <c r="BE15" s="762"/>
      <c r="BF15" s="763"/>
      <c r="BG15" s="761">
        <v>2</v>
      </c>
      <c r="BH15" s="762"/>
      <c r="BI15" s="762"/>
      <c r="BJ15" s="762"/>
      <c r="BK15" s="762"/>
      <c r="BL15" s="762"/>
      <c r="BM15" s="762"/>
      <c r="BN15" s="762"/>
      <c r="BO15" s="763"/>
      <c r="BP15" s="202">
        <f t="shared" si="0"/>
        <v>80000</v>
      </c>
    </row>
    <row r="16" spans="1:68" s="153" customFormat="1" ht="15.75" customHeight="1">
      <c r="A16" s="752">
        <v>3</v>
      </c>
      <c r="B16" s="753"/>
      <c r="C16" s="753"/>
      <c r="D16" s="754"/>
      <c r="E16" s="755" t="s">
        <v>781</v>
      </c>
      <c r="F16" s="756"/>
      <c r="G16" s="756"/>
      <c r="H16" s="756"/>
      <c r="I16" s="756"/>
      <c r="J16" s="756"/>
      <c r="K16" s="756"/>
      <c r="L16" s="756"/>
      <c r="M16" s="756"/>
      <c r="N16" s="756"/>
      <c r="O16" s="756"/>
      <c r="P16" s="756"/>
      <c r="Q16" s="756"/>
      <c r="R16" s="756"/>
      <c r="S16" s="756"/>
      <c r="T16" s="756"/>
      <c r="U16" s="756"/>
      <c r="V16" s="756"/>
      <c r="W16" s="756"/>
      <c r="X16" s="756"/>
      <c r="Y16" s="756"/>
      <c r="Z16" s="756"/>
      <c r="AA16" s="756"/>
      <c r="AB16" s="756"/>
      <c r="AC16" s="756"/>
      <c r="AD16" s="756"/>
      <c r="AE16" s="756"/>
      <c r="AF16" s="756"/>
      <c r="AG16" s="756"/>
      <c r="AH16" s="756"/>
      <c r="AI16" s="757"/>
      <c r="AJ16" s="758">
        <f>10100+600</f>
        <v>10700</v>
      </c>
      <c r="AK16" s="759"/>
      <c r="AL16" s="759"/>
      <c r="AM16" s="759"/>
      <c r="AN16" s="759"/>
      <c r="AO16" s="759"/>
      <c r="AP16" s="759"/>
      <c r="AQ16" s="759"/>
      <c r="AR16" s="759"/>
      <c r="AS16" s="759"/>
      <c r="AT16" s="759"/>
      <c r="AU16" s="759"/>
      <c r="AV16" s="759"/>
      <c r="AW16" s="760"/>
      <c r="AX16" s="761">
        <v>7</v>
      </c>
      <c r="AY16" s="762"/>
      <c r="AZ16" s="762"/>
      <c r="BA16" s="762"/>
      <c r="BB16" s="762"/>
      <c r="BC16" s="762"/>
      <c r="BD16" s="762"/>
      <c r="BE16" s="762"/>
      <c r="BF16" s="763"/>
      <c r="BG16" s="761">
        <v>2</v>
      </c>
      <c r="BH16" s="762"/>
      <c r="BI16" s="762"/>
      <c r="BJ16" s="762"/>
      <c r="BK16" s="762"/>
      <c r="BL16" s="762"/>
      <c r="BM16" s="762"/>
      <c r="BN16" s="762"/>
      <c r="BO16" s="763"/>
      <c r="BP16" s="202">
        <f t="shared" si="0"/>
        <v>149800</v>
      </c>
    </row>
    <row r="17" spans="1:68" s="153" customFormat="1" ht="33" customHeight="1">
      <c r="A17" s="752">
        <v>4</v>
      </c>
      <c r="B17" s="753"/>
      <c r="C17" s="753"/>
      <c r="D17" s="754"/>
      <c r="E17" s="755" t="s">
        <v>782</v>
      </c>
      <c r="F17" s="756"/>
      <c r="G17" s="756"/>
      <c r="H17" s="756"/>
      <c r="I17" s="756"/>
      <c r="J17" s="756"/>
      <c r="K17" s="756"/>
      <c r="L17" s="756"/>
      <c r="M17" s="756"/>
      <c r="N17" s="756"/>
      <c r="O17" s="756"/>
      <c r="P17" s="756"/>
      <c r="Q17" s="756"/>
      <c r="R17" s="756"/>
      <c r="S17" s="756"/>
      <c r="T17" s="756"/>
      <c r="U17" s="756"/>
      <c r="V17" s="756"/>
      <c r="W17" s="756"/>
      <c r="X17" s="756"/>
      <c r="Y17" s="756"/>
      <c r="Z17" s="756"/>
      <c r="AA17" s="756"/>
      <c r="AB17" s="756"/>
      <c r="AC17" s="756"/>
      <c r="AD17" s="756"/>
      <c r="AE17" s="756"/>
      <c r="AF17" s="756"/>
      <c r="AG17" s="756"/>
      <c r="AH17" s="756"/>
      <c r="AI17" s="757"/>
      <c r="AJ17" s="758">
        <v>25967</v>
      </c>
      <c r="AK17" s="759"/>
      <c r="AL17" s="759"/>
      <c r="AM17" s="759"/>
      <c r="AN17" s="759"/>
      <c r="AO17" s="759"/>
      <c r="AP17" s="759"/>
      <c r="AQ17" s="759"/>
      <c r="AR17" s="759"/>
      <c r="AS17" s="759"/>
      <c r="AT17" s="759"/>
      <c r="AU17" s="759"/>
      <c r="AV17" s="759"/>
      <c r="AW17" s="760"/>
      <c r="AX17" s="761">
        <v>1</v>
      </c>
      <c r="AY17" s="762"/>
      <c r="AZ17" s="762"/>
      <c r="BA17" s="762"/>
      <c r="BB17" s="762"/>
      <c r="BC17" s="762"/>
      <c r="BD17" s="762"/>
      <c r="BE17" s="762"/>
      <c r="BF17" s="763"/>
      <c r="BG17" s="761">
        <v>2</v>
      </c>
      <c r="BH17" s="762"/>
      <c r="BI17" s="762"/>
      <c r="BJ17" s="762"/>
      <c r="BK17" s="762"/>
      <c r="BL17" s="762"/>
      <c r="BM17" s="762"/>
      <c r="BN17" s="762"/>
      <c r="BO17" s="763"/>
      <c r="BP17" s="202">
        <f t="shared" si="0"/>
        <v>51934</v>
      </c>
    </row>
    <row r="18" spans="1:68" s="153" customFormat="1" ht="36.75" customHeight="1">
      <c r="A18" s="752">
        <v>5</v>
      </c>
      <c r="B18" s="753"/>
      <c r="C18" s="753"/>
      <c r="D18" s="754"/>
      <c r="E18" s="755" t="s">
        <v>1016</v>
      </c>
      <c r="F18" s="756"/>
      <c r="G18" s="756"/>
      <c r="H18" s="756"/>
      <c r="I18" s="756"/>
      <c r="J18" s="756"/>
      <c r="K18" s="756"/>
      <c r="L18" s="756"/>
      <c r="M18" s="756"/>
      <c r="N18" s="756"/>
      <c r="O18" s="756"/>
      <c r="P18" s="756"/>
      <c r="Q18" s="756"/>
      <c r="R18" s="756"/>
      <c r="S18" s="756"/>
      <c r="T18" s="756"/>
      <c r="U18" s="756"/>
      <c r="V18" s="756"/>
      <c r="W18" s="756"/>
      <c r="X18" s="756"/>
      <c r="Y18" s="756"/>
      <c r="Z18" s="756"/>
      <c r="AA18" s="756"/>
      <c r="AB18" s="756"/>
      <c r="AC18" s="756"/>
      <c r="AD18" s="756"/>
      <c r="AE18" s="756"/>
      <c r="AF18" s="756"/>
      <c r="AG18" s="756"/>
      <c r="AH18" s="756"/>
      <c r="AI18" s="757"/>
      <c r="AJ18" s="758">
        <v>15000</v>
      </c>
      <c r="AK18" s="759"/>
      <c r="AL18" s="759"/>
      <c r="AM18" s="759"/>
      <c r="AN18" s="759"/>
      <c r="AO18" s="759"/>
      <c r="AP18" s="759"/>
      <c r="AQ18" s="759"/>
      <c r="AR18" s="759"/>
      <c r="AS18" s="759"/>
      <c r="AT18" s="759"/>
      <c r="AU18" s="759"/>
      <c r="AV18" s="759"/>
      <c r="AW18" s="760"/>
      <c r="AX18" s="761">
        <v>1</v>
      </c>
      <c r="AY18" s="762"/>
      <c r="AZ18" s="762"/>
      <c r="BA18" s="762"/>
      <c r="BB18" s="762"/>
      <c r="BC18" s="762"/>
      <c r="BD18" s="762"/>
      <c r="BE18" s="762"/>
      <c r="BF18" s="763"/>
      <c r="BG18" s="761">
        <v>2</v>
      </c>
      <c r="BH18" s="762"/>
      <c r="BI18" s="762"/>
      <c r="BJ18" s="762"/>
      <c r="BK18" s="762"/>
      <c r="BL18" s="762"/>
      <c r="BM18" s="762"/>
      <c r="BN18" s="762"/>
      <c r="BO18" s="763"/>
      <c r="BP18" s="202">
        <f t="shared" si="0"/>
        <v>30000</v>
      </c>
    </row>
    <row r="19" spans="1:68" s="153" customFormat="1" ht="30.75" customHeight="1">
      <c r="A19" s="752">
        <v>6</v>
      </c>
      <c r="B19" s="753"/>
      <c r="C19" s="753"/>
      <c r="D19" s="754"/>
      <c r="E19" s="755" t="s">
        <v>783</v>
      </c>
      <c r="F19" s="756"/>
      <c r="G19" s="756"/>
      <c r="H19" s="756"/>
      <c r="I19" s="756"/>
      <c r="J19" s="756"/>
      <c r="K19" s="756"/>
      <c r="L19" s="756"/>
      <c r="M19" s="756"/>
      <c r="N19" s="756"/>
      <c r="O19" s="756"/>
      <c r="P19" s="756"/>
      <c r="Q19" s="756"/>
      <c r="R19" s="756"/>
      <c r="S19" s="756"/>
      <c r="T19" s="756"/>
      <c r="U19" s="756"/>
      <c r="V19" s="756"/>
      <c r="W19" s="756"/>
      <c r="X19" s="756"/>
      <c r="Y19" s="756"/>
      <c r="Z19" s="756"/>
      <c r="AA19" s="756"/>
      <c r="AB19" s="756"/>
      <c r="AC19" s="756"/>
      <c r="AD19" s="756"/>
      <c r="AE19" s="756"/>
      <c r="AF19" s="756"/>
      <c r="AG19" s="756"/>
      <c r="AH19" s="756"/>
      <c r="AI19" s="757"/>
      <c r="AJ19" s="758">
        <v>27947</v>
      </c>
      <c r="AK19" s="759"/>
      <c r="AL19" s="759"/>
      <c r="AM19" s="759"/>
      <c r="AN19" s="759"/>
      <c r="AO19" s="759"/>
      <c r="AP19" s="759"/>
      <c r="AQ19" s="759"/>
      <c r="AR19" s="759"/>
      <c r="AS19" s="759"/>
      <c r="AT19" s="759"/>
      <c r="AU19" s="759"/>
      <c r="AV19" s="759"/>
      <c r="AW19" s="760"/>
      <c r="AX19" s="761">
        <v>2</v>
      </c>
      <c r="AY19" s="762"/>
      <c r="AZ19" s="762"/>
      <c r="BA19" s="762"/>
      <c r="BB19" s="762"/>
      <c r="BC19" s="762"/>
      <c r="BD19" s="762"/>
      <c r="BE19" s="762"/>
      <c r="BF19" s="763"/>
      <c r="BG19" s="761">
        <v>2</v>
      </c>
      <c r="BH19" s="762"/>
      <c r="BI19" s="762"/>
      <c r="BJ19" s="762"/>
      <c r="BK19" s="762"/>
      <c r="BL19" s="762"/>
      <c r="BM19" s="762"/>
      <c r="BN19" s="762"/>
      <c r="BO19" s="763"/>
      <c r="BP19" s="202">
        <f t="shared" si="0"/>
        <v>111788</v>
      </c>
    </row>
    <row r="20" spans="1:68" s="153" customFormat="1" ht="30.75" customHeight="1">
      <c r="A20" s="752">
        <v>7</v>
      </c>
      <c r="B20" s="753"/>
      <c r="C20" s="753"/>
      <c r="D20" s="754"/>
      <c r="E20" s="755" t="s">
        <v>1017</v>
      </c>
      <c r="F20" s="756"/>
      <c r="G20" s="756"/>
      <c r="H20" s="756"/>
      <c r="I20" s="756"/>
      <c r="J20" s="756"/>
      <c r="K20" s="756"/>
      <c r="L20" s="756"/>
      <c r="M20" s="756"/>
      <c r="N20" s="756"/>
      <c r="O20" s="756"/>
      <c r="P20" s="756"/>
      <c r="Q20" s="756"/>
      <c r="R20" s="756"/>
      <c r="S20" s="756"/>
      <c r="T20" s="756"/>
      <c r="U20" s="756"/>
      <c r="V20" s="756"/>
      <c r="W20" s="756"/>
      <c r="X20" s="756"/>
      <c r="Y20" s="756"/>
      <c r="Z20" s="756"/>
      <c r="AA20" s="756"/>
      <c r="AB20" s="756"/>
      <c r="AC20" s="756"/>
      <c r="AD20" s="756"/>
      <c r="AE20" s="756"/>
      <c r="AF20" s="756"/>
      <c r="AG20" s="756"/>
      <c r="AH20" s="756"/>
      <c r="AI20" s="757"/>
      <c r="AJ20" s="758">
        <f>30350+600</f>
        <v>30950</v>
      </c>
      <c r="AK20" s="759"/>
      <c r="AL20" s="759"/>
      <c r="AM20" s="759"/>
      <c r="AN20" s="759"/>
      <c r="AO20" s="759"/>
      <c r="AP20" s="759"/>
      <c r="AQ20" s="759"/>
      <c r="AR20" s="759"/>
      <c r="AS20" s="759"/>
      <c r="AT20" s="759"/>
      <c r="AU20" s="759"/>
      <c r="AV20" s="759"/>
      <c r="AW20" s="760"/>
      <c r="AX20" s="761">
        <v>4</v>
      </c>
      <c r="AY20" s="762"/>
      <c r="AZ20" s="762"/>
      <c r="BA20" s="762"/>
      <c r="BB20" s="762"/>
      <c r="BC20" s="762"/>
      <c r="BD20" s="762"/>
      <c r="BE20" s="762"/>
      <c r="BF20" s="763"/>
      <c r="BG20" s="761">
        <v>2</v>
      </c>
      <c r="BH20" s="762"/>
      <c r="BI20" s="762"/>
      <c r="BJ20" s="762"/>
      <c r="BK20" s="762"/>
      <c r="BL20" s="762"/>
      <c r="BM20" s="762"/>
      <c r="BN20" s="762"/>
      <c r="BO20" s="763"/>
      <c r="BP20" s="202">
        <f t="shared" si="0"/>
        <v>247600</v>
      </c>
    </row>
    <row r="21" spans="1:68" s="153" customFormat="1" ht="30.75" customHeight="1">
      <c r="A21" s="752">
        <v>8</v>
      </c>
      <c r="B21" s="753"/>
      <c r="C21" s="753"/>
      <c r="D21" s="754"/>
      <c r="E21" s="755" t="s">
        <v>784</v>
      </c>
      <c r="F21" s="756"/>
      <c r="G21" s="756"/>
      <c r="H21" s="756"/>
      <c r="I21" s="756"/>
      <c r="J21" s="756"/>
      <c r="K21" s="756"/>
      <c r="L21" s="756"/>
      <c r="M21" s="756"/>
      <c r="N21" s="756"/>
      <c r="O21" s="756"/>
      <c r="P21" s="756"/>
      <c r="Q21" s="756"/>
      <c r="R21" s="756"/>
      <c r="S21" s="756"/>
      <c r="T21" s="756"/>
      <c r="U21" s="756"/>
      <c r="V21" s="756"/>
      <c r="W21" s="756"/>
      <c r="X21" s="756"/>
      <c r="Y21" s="756"/>
      <c r="Z21" s="756"/>
      <c r="AA21" s="756"/>
      <c r="AB21" s="756"/>
      <c r="AC21" s="756"/>
      <c r="AD21" s="756"/>
      <c r="AE21" s="756"/>
      <c r="AF21" s="756"/>
      <c r="AG21" s="756"/>
      <c r="AH21" s="756"/>
      <c r="AI21" s="757"/>
      <c r="AJ21" s="758">
        <f>11050+600</f>
        <v>11650</v>
      </c>
      <c r="AK21" s="759"/>
      <c r="AL21" s="759"/>
      <c r="AM21" s="759"/>
      <c r="AN21" s="759"/>
      <c r="AO21" s="759"/>
      <c r="AP21" s="759"/>
      <c r="AQ21" s="759"/>
      <c r="AR21" s="759"/>
      <c r="AS21" s="759"/>
      <c r="AT21" s="759"/>
      <c r="AU21" s="759"/>
      <c r="AV21" s="759"/>
      <c r="AW21" s="760"/>
      <c r="AX21" s="761">
        <v>1</v>
      </c>
      <c r="AY21" s="762"/>
      <c r="AZ21" s="762"/>
      <c r="BA21" s="762"/>
      <c r="BB21" s="762"/>
      <c r="BC21" s="762"/>
      <c r="BD21" s="762"/>
      <c r="BE21" s="762"/>
      <c r="BF21" s="763"/>
      <c r="BG21" s="761">
        <v>2</v>
      </c>
      <c r="BH21" s="762"/>
      <c r="BI21" s="762"/>
      <c r="BJ21" s="762"/>
      <c r="BK21" s="762"/>
      <c r="BL21" s="762"/>
      <c r="BM21" s="762"/>
      <c r="BN21" s="762"/>
      <c r="BO21" s="763"/>
      <c r="BP21" s="202">
        <f t="shared" si="0"/>
        <v>23300</v>
      </c>
    </row>
    <row r="22" spans="1:68" s="153" customFormat="1" ht="30.75" customHeight="1">
      <c r="A22" s="752">
        <v>9</v>
      </c>
      <c r="B22" s="753"/>
      <c r="C22" s="753"/>
      <c r="D22" s="754"/>
      <c r="E22" s="755" t="s">
        <v>1018</v>
      </c>
      <c r="F22" s="756"/>
      <c r="G22" s="756"/>
      <c r="H22" s="756"/>
      <c r="I22" s="756"/>
      <c r="J22" s="756"/>
      <c r="K22" s="756"/>
      <c r="L22" s="756"/>
      <c r="M22" s="756"/>
      <c r="N22" s="756"/>
      <c r="O22" s="756"/>
      <c r="P22" s="756"/>
      <c r="Q22" s="756"/>
      <c r="R22" s="756"/>
      <c r="S22" s="756"/>
      <c r="T22" s="756"/>
      <c r="U22" s="756"/>
      <c r="V22" s="756"/>
      <c r="W22" s="756"/>
      <c r="X22" s="756"/>
      <c r="Y22" s="756"/>
      <c r="Z22" s="756"/>
      <c r="AA22" s="756"/>
      <c r="AB22" s="756"/>
      <c r="AC22" s="756"/>
      <c r="AD22" s="756"/>
      <c r="AE22" s="756"/>
      <c r="AF22" s="756"/>
      <c r="AG22" s="756"/>
      <c r="AH22" s="756"/>
      <c r="AI22" s="757"/>
      <c r="AJ22" s="758">
        <v>40000</v>
      </c>
      <c r="AK22" s="759"/>
      <c r="AL22" s="759"/>
      <c r="AM22" s="759"/>
      <c r="AN22" s="759"/>
      <c r="AO22" s="759"/>
      <c r="AP22" s="759"/>
      <c r="AQ22" s="759"/>
      <c r="AR22" s="759"/>
      <c r="AS22" s="759"/>
      <c r="AT22" s="759"/>
      <c r="AU22" s="759"/>
      <c r="AV22" s="759"/>
      <c r="AW22" s="760"/>
      <c r="AX22" s="761">
        <v>4</v>
      </c>
      <c r="AY22" s="762"/>
      <c r="AZ22" s="762"/>
      <c r="BA22" s="762"/>
      <c r="BB22" s="762"/>
      <c r="BC22" s="762"/>
      <c r="BD22" s="762"/>
      <c r="BE22" s="762"/>
      <c r="BF22" s="763"/>
      <c r="BG22" s="761">
        <v>2</v>
      </c>
      <c r="BH22" s="762"/>
      <c r="BI22" s="762"/>
      <c r="BJ22" s="762"/>
      <c r="BK22" s="762"/>
      <c r="BL22" s="762"/>
      <c r="BM22" s="762"/>
      <c r="BN22" s="762"/>
      <c r="BO22" s="763"/>
      <c r="BP22" s="202">
        <f t="shared" si="0"/>
        <v>320000</v>
      </c>
    </row>
    <row r="23" spans="1:68" s="153" customFormat="1" ht="17.25" customHeight="1">
      <c r="A23" s="752">
        <v>10</v>
      </c>
      <c r="B23" s="753"/>
      <c r="C23" s="753"/>
      <c r="D23" s="754"/>
      <c r="E23" s="755" t="s">
        <v>785</v>
      </c>
      <c r="F23" s="756"/>
      <c r="G23" s="756"/>
      <c r="H23" s="756"/>
      <c r="I23" s="756"/>
      <c r="J23" s="756"/>
      <c r="K23" s="756"/>
      <c r="L23" s="756"/>
      <c r="M23" s="756"/>
      <c r="N23" s="756"/>
      <c r="O23" s="756"/>
      <c r="P23" s="756"/>
      <c r="Q23" s="756"/>
      <c r="R23" s="756"/>
      <c r="S23" s="756"/>
      <c r="T23" s="756"/>
      <c r="U23" s="756"/>
      <c r="V23" s="756"/>
      <c r="W23" s="756"/>
      <c r="X23" s="756"/>
      <c r="Y23" s="756"/>
      <c r="Z23" s="756"/>
      <c r="AA23" s="756"/>
      <c r="AB23" s="756"/>
      <c r="AC23" s="756"/>
      <c r="AD23" s="756"/>
      <c r="AE23" s="756"/>
      <c r="AF23" s="756"/>
      <c r="AG23" s="756"/>
      <c r="AH23" s="756"/>
      <c r="AI23" s="757"/>
      <c r="AJ23" s="758">
        <v>27267</v>
      </c>
      <c r="AK23" s="759"/>
      <c r="AL23" s="759"/>
      <c r="AM23" s="759"/>
      <c r="AN23" s="759"/>
      <c r="AO23" s="759"/>
      <c r="AP23" s="759"/>
      <c r="AQ23" s="759"/>
      <c r="AR23" s="759"/>
      <c r="AS23" s="759"/>
      <c r="AT23" s="759"/>
      <c r="AU23" s="759"/>
      <c r="AV23" s="759"/>
      <c r="AW23" s="760"/>
      <c r="AX23" s="761">
        <v>6</v>
      </c>
      <c r="AY23" s="762"/>
      <c r="AZ23" s="762"/>
      <c r="BA23" s="762"/>
      <c r="BB23" s="762"/>
      <c r="BC23" s="762"/>
      <c r="BD23" s="762"/>
      <c r="BE23" s="762"/>
      <c r="BF23" s="763"/>
      <c r="BG23" s="761">
        <v>2</v>
      </c>
      <c r="BH23" s="762"/>
      <c r="BI23" s="762"/>
      <c r="BJ23" s="762"/>
      <c r="BK23" s="762"/>
      <c r="BL23" s="762"/>
      <c r="BM23" s="762"/>
      <c r="BN23" s="762"/>
      <c r="BO23" s="763"/>
      <c r="BP23" s="202">
        <f t="shared" si="0"/>
        <v>327204</v>
      </c>
    </row>
    <row r="24" spans="1:68" ht="17.25" customHeight="1">
      <c r="A24" s="601"/>
      <c r="B24" s="562"/>
      <c r="C24" s="562"/>
      <c r="D24" s="602"/>
      <c r="E24" s="603" t="s">
        <v>7</v>
      </c>
      <c r="F24" s="604"/>
      <c r="G24" s="604"/>
      <c r="H24" s="604"/>
      <c r="I24" s="604"/>
      <c r="J24" s="604"/>
      <c r="K24" s="604"/>
      <c r="L24" s="604"/>
      <c r="M24" s="604"/>
      <c r="N24" s="604"/>
      <c r="O24" s="604"/>
      <c r="P24" s="604"/>
      <c r="Q24" s="604"/>
      <c r="R24" s="604"/>
      <c r="S24" s="604"/>
      <c r="T24" s="604"/>
      <c r="U24" s="604"/>
      <c r="V24" s="604"/>
      <c r="W24" s="604"/>
      <c r="X24" s="604"/>
      <c r="Y24" s="604"/>
      <c r="Z24" s="604"/>
      <c r="AA24" s="604"/>
      <c r="AB24" s="604"/>
      <c r="AC24" s="604"/>
      <c r="AD24" s="604"/>
      <c r="AE24" s="604"/>
      <c r="AF24" s="604"/>
      <c r="AG24" s="604"/>
      <c r="AH24" s="604"/>
      <c r="AI24" s="605"/>
      <c r="AJ24" s="606" t="s">
        <v>8</v>
      </c>
      <c r="AK24" s="545"/>
      <c r="AL24" s="545"/>
      <c r="AM24" s="545"/>
      <c r="AN24" s="545"/>
      <c r="AO24" s="545"/>
      <c r="AP24" s="545"/>
      <c r="AQ24" s="545"/>
      <c r="AR24" s="545"/>
      <c r="AS24" s="545"/>
      <c r="AT24" s="545"/>
      <c r="AU24" s="545"/>
      <c r="AV24" s="545"/>
      <c r="AW24" s="607"/>
      <c r="AX24" s="606" t="s">
        <v>8</v>
      </c>
      <c r="AY24" s="545"/>
      <c r="AZ24" s="545"/>
      <c r="BA24" s="545"/>
      <c r="BB24" s="545"/>
      <c r="BC24" s="545"/>
      <c r="BD24" s="545"/>
      <c r="BE24" s="545"/>
      <c r="BF24" s="607"/>
      <c r="BG24" s="606" t="s">
        <v>8</v>
      </c>
      <c r="BH24" s="545"/>
      <c r="BI24" s="545"/>
      <c r="BJ24" s="545"/>
      <c r="BK24" s="545"/>
      <c r="BL24" s="545"/>
      <c r="BM24" s="545"/>
      <c r="BN24" s="545"/>
      <c r="BO24" s="607"/>
      <c r="BP24" s="105">
        <f>SUM(BP14:BP23)</f>
        <v>1395094</v>
      </c>
    </row>
    <row r="25" spans="1:68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</row>
    <row r="26" spans="1:68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</row>
    <row r="27" spans="1:68" s="6" customFormat="1" ht="15.75">
      <c r="A27" s="569" t="s">
        <v>509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69"/>
      <c r="AC27" s="569"/>
      <c r="AD27" s="569"/>
      <c r="AE27" s="569"/>
      <c r="AF27" s="569"/>
      <c r="AG27" s="569"/>
      <c r="AH27" s="569"/>
      <c r="AI27" s="569"/>
      <c r="AJ27" s="569"/>
      <c r="AK27" s="569"/>
      <c r="AL27" s="569"/>
      <c r="AM27" s="569"/>
      <c r="AN27" s="569"/>
      <c r="AO27" s="569"/>
      <c r="AP27" s="569"/>
      <c r="AQ27" s="569"/>
      <c r="AR27" s="569"/>
      <c r="AS27" s="569"/>
      <c r="AT27" s="569"/>
      <c r="AU27" s="569"/>
      <c r="AV27" s="569"/>
      <c r="AW27" s="55"/>
      <c r="AX27" s="55"/>
      <c r="AY27" s="55"/>
      <c r="AZ27" s="570">
        <f>BP24</f>
        <v>1395094</v>
      </c>
      <c r="BA27" s="570"/>
      <c r="BB27" s="570"/>
      <c r="BC27" s="570"/>
      <c r="BD27" s="570"/>
      <c r="BE27" s="570"/>
      <c r="BF27" s="570"/>
      <c r="BG27" s="570"/>
      <c r="BH27" s="570"/>
      <c r="BI27" s="570"/>
      <c r="BJ27" s="570"/>
      <c r="BK27" s="570"/>
      <c r="BL27" s="570"/>
      <c r="BM27" s="570"/>
      <c r="BN27" s="570"/>
      <c r="BO27" s="570"/>
      <c r="BP27" s="55" t="s">
        <v>11</v>
      </c>
    </row>
    <row r="30" spans="1:68" ht="50.25" customHeight="1">
      <c r="A30" s="567" t="s">
        <v>581</v>
      </c>
      <c r="B30" s="567"/>
      <c r="C30" s="567"/>
      <c r="D30" s="567"/>
      <c r="E30" s="567"/>
      <c r="F30" s="567"/>
      <c r="G30" s="567"/>
      <c r="H30" s="567"/>
      <c r="I30" s="567"/>
      <c r="J30" s="567"/>
      <c r="K30" s="567"/>
      <c r="L30" s="567"/>
      <c r="M30" s="567"/>
      <c r="N30" s="567"/>
      <c r="O30" s="567"/>
      <c r="P30" s="567"/>
      <c r="Q30" s="567"/>
      <c r="R30" s="567"/>
      <c r="S30" s="567"/>
      <c r="T30" s="567"/>
      <c r="U30" s="567"/>
      <c r="V30" s="567"/>
      <c r="W30" s="567"/>
      <c r="X30" s="567"/>
      <c r="Y30" s="567"/>
      <c r="Z30" s="567"/>
      <c r="AA30" s="567"/>
      <c r="AB30" s="567"/>
      <c r="AC30" s="567"/>
      <c r="AD30" s="567"/>
      <c r="AE30" s="567"/>
      <c r="AF30" s="567"/>
      <c r="AG30" s="567"/>
      <c r="AH30" s="567"/>
      <c r="AI30" s="567"/>
      <c r="AJ30" s="567"/>
      <c r="AK30" s="567"/>
      <c r="AL30" s="567"/>
      <c r="AM30" s="567"/>
      <c r="AN30" s="567"/>
      <c r="AO30" s="567"/>
      <c r="AP30" s="567"/>
      <c r="AQ30" s="567"/>
      <c r="AR30" s="567"/>
      <c r="AS30" s="567"/>
      <c r="AT30" s="567"/>
      <c r="AU30" s="567"/>
      <c r="AV30" s="567"/>
      <c r="AW30" s="567"/>
      <c r="AX30" s="567"/>
      <c r="AY30" s="567"/>
      <c r="AZ30" s="567"/>
      <c r="BA30" s="567"/>
      <c r="BB30" s="567"/>
      <c r="BC30" s="567"/>
      <c r="BD30" s="567"/>
      <c r="BE30" s="567"/>
      <c r="BF30" s="567"/>
      <c r="BG30" s="567"/>
      <c r="BH30" s="567"/>
      <c r="BI30" s="567"/>
      <c r="BJ30" s="567"/>
      <c r="BK30" s="567"/>
      <c r="BL30" s="567"/>
      <c r="BM30" s="567"/>
      <c r="BN30" s="567"/>
      <c r="BO30" s="567"/>
      <c r="BP30" s="567"/>
    </row>
    <row r="31" spans="1:68" ht="28.5" customHeight="1">
      <c r="A31" s="567" t="s">
        <v>582</v>
      </c>
      <c r="B31" s="567"/>
      <c r="C31" s="567"/>
      <c r="D31" s="567"/>
      <c r="E31" s="567"/>
      <c r="F31" s="567"/>
      <c r="G31" s="567"/>
      <c r="H31" s="567"/>
      <c r="I31" s="567"/>
      <c r="J31" s="567"/>
      <c r="K31" s="567"/>
      <c r="L31" s="567"/>
      <c r="M31" s="567"/>
      <c r="N31" s="567"/>
      <c r="O31" s="567"/>
      <c r="P31" s="567"/>
      <c r="Q31" s="567"/>
      <c r="R31" s="567"/>
      <c r="S31" s="567"/>
      <c r="T31" s="567"/>
      <c r="U31" s="567"/>
      <c r="V31" s="567"/>
      <c r="W31" s="567"/>
      <c r="X31" s="567"/>
      <c r="Y31" s="567"/>
      <c r="Z31" s="567"/>
      <c r="AA31" s="567"/>
      <c r="AB31" s="567"/>
      <c r="AC31" s="567"/>
      <c r="AD31" s="567"/>
      <c r="AE31" s="567"/>
      <c r="AF31" s="567"/>
      <c r="AG31" s="567"/>
      <c r="AH31" s="567"/>
      <c r="AI31" s="567"/>
      <c r="AJ31" s="567"/>
      <c r="AK31" s="567"/>
      <c r="AL31" s="567"/>
      <c r="AM31" s="567"/>
      <c r="AN31" s="567"/>
      <c r="AO31" s="567"/>
      <c r="AP31" s="567"/>
      <c r="AQ31" s="567"/>
      <c r="AR31" s="567"/>
      <c r="AS31" s="567"/>
      <c r="AT31" s="567"/>
      <c r="AU31" s="567"/>
      <c r="AV31" s="567"/>
      <c r="AW31" s="567"/>
      <c r="AX31" s="567"/>
      <c r="AY31" s="567"/>
      <c r="AZ31" s="567"/>
      <c r="BA31" s="567"/>
      <c r="BB31" s="567"/>
      <c r="BC31" s="567"/>
      <c r="BD31" s="567"/>
      <c r="BE31" s="567"/>
      <c r="BF31" s="567"/>
      <c r="BG31" s="567"/>
      <c r="BH31" s="567"/>
      <c r="BI31" s="567"/>
      <c r="BJ31" s="567"/>
      <c r="BK31" s="567"/>
      <c r="BL31" s="567"/>
      <c r="BM31" s="567"/>
      <c r="BN31" s="567"/>
      <c r="BO31" s="567"/>
      <c r="BP31" s="567"/>
    </row>
    <row r="32" spans="1:68" ht="12.75">
      <c r="A32" s="568"/>
      <c r="B32" s="568"/>
      <c r="C32" s="568"/>
      <c r="D32" s="568"/>
      <c r="E32" s="568"/>
      <c r="F32" s="568"/>
      <c r="G32" s="568"/>
      <c r="H32" s="568"/>
      <c r="I32" s="568"/>
      <c r="J32" s="568"/>
      <c r="K32" s="568"/>
      <c r="L32" s="568"/>
      <c r="M32" s="568"/>
      <c r="N32" s="568"/>
      <c r="O32" s="568"/>
      <c r="P32" s="568"/>
      <c r="Q32" s="568"/>
      <c r="R32" s="568"/>
      <c r="S32" s="568"/>
      <c r="T32" s="568"/>
      <c r="U32" s="568"/>
      <c r="V32" s="568"/>
      <c r="W32" s="568"/>
      <c r="X32" s="568"/>
      <c r="Y32" s="568"/>
      <c r="Z32" s="568"/>
      <c r="AA32" s="568"/>
      <c r="AB32" s="568"/>
      <c r="AC32" s="568"/>
      <c r="AD32" s="568"/>
      <c r="AE32" s="568"/>
      <c r="AF32" s="568"/>
      <c r="AG32" s="568"/>
      <c r="AH32" s="568"/>
      <c r="AI32" s="568"/>
      <c r="AJ32" s="568"/>
      <c r="AK32" s="568"/>
      <c r="AL32" s="568"/>
      <c r="AM32" s="568"/>
      <c r="AN32" s="568"/>
      <c r="AO32" s="568"/>
      <c r="AP32" s="568"/>
      <c r="AQ32" s="568"/>
      <c r="AR32" s="568"/>
      <c r="AS32" s="568"/>
      <c r="AT32" s="568"/>
      <c r="AU32" s="568"/>
      <c r="AV32" s="568"/>
      <c r="AW32" s="568"/>
      <c r="AX32" s="568"/>
      <c r="AY32" s="568"/>
      <c r="AZ32" s="568"/>
      <c r="BA32" s="568"/>
      <c r="BB32" s="568"/>
      <c r="BC32" s="568"/>
      <c r="BD32" s="568"/>
      <c r="BE32" s="568"/>
      <c r="BF32" s="568"/>
      <c r="BG32" s="568"/>
      <c r="BH32" s="568"/>
      <c r="BI32" s="568"/>
      <c r="BJ32" s="568"/>
      <c r="BK32" s="568"/>
      <c r="BL32" s="568"/>
      <c r="BM32" s="568"/>
      <c r="BN32" s="568"/>
      <c r="BO32" s="568"/>
      <c r="BP32" s="568"/>
    </row>
    <row r="33" spans="1:68" ht="12.75">
      <c r="A33" s="568"/>
      <c r="B33" s="568"/>
      <c r="C33" s="568"/>
      <c r="D33" s="568"/>
      <c r="E33" s="568"/>
      <c r="F33" s="568"/>
      <c r="G33" s="568"/>
      <c r="H33" s="568"/>
      <c r="I33" s="568"/>
      <c r="J33" s="568"/>
      <c r="K33" s="568"/>
      <c r="L33" s="568"/>
      <c r="M33" s="568"/>
      <c r="N33" s="568"/>
      <c r="O33" s="568"/>
      <c r="P33" s="568"/>
      <c r="Q33" s="568"/>
      <c r="R33" s="568"/>
      <c r="S33" s="568"/>
      <c r="T33" s="568"/>
      <c r="U33" s="568"/>
      <c r="V33" s="568"/>
      <c r="W33" s="568"/>
      <c r="X33" s="568"/>
      <c r="Y33" s="568"/>
      <c r="Z33" s="568"/>
      <c r="AA33" s="568"/>
      <c r="AB33" s="568"/>
      <c r="AC33" s="568"/>
      <c r="AD33" s="568"/>
      <c r="AE33" s="568"/>
      <c r="AF33" s="568"/>
      <c r="AG33" s="568"/>
      <c r="AH33" s="568"/>
      <c r="AI33" s="568"/>
      <c r="AJ33" s="568"/>
      <c r="AK33" s="568"/>
      <c r="AL33" s="568"/>
      <c r="AM33" s="568"/>
      <c r="AN33" s="568"/>
      <c r="AO33" s="568"/>
      <c r="AP33" s="568"/>
      <c r="AQ33" s="568"/>
      <c r="AR33" s="568"/>
      <c r="AS33" s="568"/>
      <c r="AT33" s="568"/>
      <c r="AU33" s="568"/>
      <c r="AV33" s="568"/>
      <c r="AW33" s="568"/>
      <c r="AX33" s="568"/>
      <c r="AY33" s="568"/>
      <c r="AZ33" s="568"/>
      <c r="BA33" s="568"/>
      <c r="BB33" s="568"/>
      <c r="BC33" s="568"/>
      <c r="BD33" s="568"/>
      <c r="BE33" s="568"/>
      <c r="BF33" s="568"/>
      <c r="BG33" s="568"/>
      <c r="BH33" s="568"/>
      <c r="BI33" s="568"/>
      <c r="BJ33" s="568"/>
      <c r="BK33" s="568"/>
      <c r="BL33" s="568"/>
      <c r="BM33" s="568"/>
      <c r="BN33" s="568"/>
      <c r="BO33" s="568"/>
      <c r="BP33" s="568"/>
    </row>
    <row r="34" spans="1:68" ht="12.75">
      <c r="A34" s="568"/>
      <c r="B34" s="568"/>
      <c r="C34" s="568"/>
      <c r="D34" s="568"/>
      <c r="E34" s="568"/>
      <c r="F34" s="568"/>
      <c r="G34" s="568"/>
      <c r="H34" s="568"/>
      <c r="I34" s="568"/>
      <c r="J34" s="568"/>
      <c r="K34" s="568"/>
      <c r="L34" s="568"/>
      <c r="M34" s="568"/>
      <c r="N34" s="568"/>
      <c r="O34" s="568"/>
      <c r="P34" s="568"/>
      <c r="Q34" s="568"/>
      <c r="R34" s="568"/>
      <c r="S34" s="568"/>
      <c r="T34" s="568"/>
      <c r="U34" s="568"/>
      <c r="V34" s="568"/>
      <c r="W34" s="568"/>
      <c r="X34" s="568"/>
      <c r="Y34" s="568"/>
      <c r="Z34" s="568"/>
      <c r="AA34" s="568"/>
      <c r="AB34" s="568"/>
      <c r="AC34" s="568"/>
      <c r="AD34" s="568"/>
      <c r="AE34" s="568"/>
      <c r="AF34" s="568"/>
      <c r="AG34" s="568"/>
      <c r="AH34" s="568"/>
      <c r="AI34" s="568"/>
      <c r="AJ34" s="568"/>
      <c r="AK34" s="568"/>
      <c r="AL34" s="568"/>
      <c r="AM34" s="568"/>
      <c r="AN34" s="568"/>
      <c r="AO34" s="568"/>
      <c r="AP34" s="568"/>
      <c r="AQ34" s="568"/>
      <c r="AR34" s="568"/>
      <c r="AS34" s="568"/>
      <c r="AT34" s="568"/>
      <c r="AU34" s="568"/>
      <c r="AV34" s="568"/>
      <c r="AW34" s="568"/>
      <c r="AX34" s="568"/>
      <c r="AY34" s="568"/>
      <c r="AZ34" s="568"/>
      <c r="BA34" s="568"/>
      <c r="BB34" s="568"/>
      <c r="BC34" s="568"/>
      <c r="BD34" s="568"/>
      <c r="BE34" s="568"/>
      <c r="BF34" s="568"/>
      <c r="BG34" s="568"/>
      <c r="BH34" s="568"/>
      <c r="BI34" s="568"/>
      <c r="BJ34" s="568"/>
      <c r="BK34" s="568"/>
      <c r="BL34" s="568"/>
      <c r="BM34" s="568"/>
      <c r="BN34" s="568"/>
      <c r="BO34" s="568"/>
      <c r="BP34" s="568"/>
    </row>
    <row r="35" spans="1:68" ht="12.75">
      <c r="A35" s="568"/>
      <c r="B35" s="568"/>
      <c r="C35" s="568"/>
      <c r="D35" s="568"/>
      <c r="E35" s="568"/>
      <c r="F35" s="568"/>
      <c r="G35" s="568"/>
      <c r="H35" s="568"/>
      <c r="I35" s="568"/>
      <c r="J35" s="568"/>
      <c r="K35" s="568"/>
      <c r="L35" s="568"/>
      <c r="M35" s="568"/>
      <c r="N35" s="568"/>
      <c r="O35" s="568"/>
      <c r="P35" s="568"/>
      <c r="Q35" s="568"/>
      <c r="R35" s="568"/>
      <c r="S35" s="568"/>
      <c r="T35" s="568"/>
      <c r="U35" s="568"/>
      <c r="V35" s="568"/>
      <c r="W35" s="568"/>
      <c r="X35" s="568"/>
      <c r="Y35" s="568"/>
      <c r="Z35" s="568"/>
      <c r="AA35" s="568"/>
      <c r="AB35" s="568"/>
      <c r="AC35" s="568"/>
      <c r="AD35" s="568"/>
      <c r="AE35" s="568"/>
      <c r="AF35" s="568"/>
      <c r="AG35" s="568"/>
      <c r="AH35" s="568"/>
      <c r="AI35" s="568"/>
      <c r="AJ35" s="568"/>
      <c r="AK35" s="568"/>
      <c r="AL35" s="568"/>
      <c r="AM35" s="568"/>
      <c r="AN35" s="568"/>
      <c r="AO35" s="568"/>
      <c r="AP35" s="568"/>
      <c r="AQ35" s="568"/>
      <c r="AR35" s="568"/>
      <c r="AS35" s="568"/>
      <c r="AT35" s="568"/>
      <c r="AU35" s="568"/>
      <c r="AV35" s="568"/>
      <c r="AW35" s="568"/>
      <c r="AX35" s="568"/>
      <c r="AY35" s="568"/>
      <c r="AZ35" s="568"/>
      <c r="BA35" s="568"/>
      <c r="BB35" s="568"/>
      <c r="BC35" s="568"/>
      <c r="BD35" s="568"/>
      <c r="BE35" s="568"/>
      <c r="BF35" s="568"/>
      <c r="BG35" s="568"/>
      <c r="BH35" s="568"/>
      <c r="BI35" s="568"/>
      <c r="BJ35" s="568"/>
      <c r="BK35" s="568"/>
      <c r="BL35" s="568"/>
      <c r="BM35" s="568"/>
      <c r="BN35" s="568"/>
      <c r="BO35" s="568"/>
      <c r="BP35" s="568"/>
    </row>
  </sheetData>
  <sheetProtection/>
  <mergeCells count="97">
    <mergeCell ref="AJ10:AW10"/>
    <mergeCell ref="AX10:BF10"/>
    <mergeCell ref="BG10:BO10"/>
    <mergeCell ref="A9:D9"/>
    <mergeCell ref="E9:AI9"/>
    <mergeCell ref="A12:D12"/>
    <mergeCell ref="E12:AI12"/>
    <mergeCell ref="AJ12:AW12"/>
    <mergeCell ref="AX12:BF12"/>
    <mergeCell ref="BG12:BO12"/>
    <mergeCell ref="AJ8:AW8"/>
    <mergeCell ref="AX8:BF8"/>
    <mergeCell ref="BG8:BO8"/>
    <mergeCell ref="A10:D10"/>
    <mergeCell ref="E10:AI10"/>
    <mergeCell ref="AJ14:AW14"/>
    <mergeCell ref="AX14:BF14"/>
    <mergeCell ref="BG14:BO14"/>
    <mergeCell ref="A11:D11"/>
    <mergeCell ref="E11:AI11"/>
    <mergeCell ref="A4:BP4"/>
    <mergeCell ref="T5:BP5"/>
    <mergeCell ref="AI6:BP6"/>
    <mergeCell ref="A8:D8"/>
    <mergeCell ref="E8:AI8"/>
    <mergeCell ref="AJ16:AW16"/>
    <mergeCell ref="AX16:BF16"/>
    <mergeCell ref="BG16:BO16"/>
    <mergeCell ref="A13:D13"/>
    <mergeCell ref="E13:AI13"/>
    <mergeCell ref="AJ9:AW9"/>
    <mergeCell ref="AX9:BF9"/>
    <mergeCell ref="BG9:BO9"/>
    <mergeCell ref="A14:D14"/>
    <mergeCell ref="E14:AI14"/>
    <mergeCell ref="AJ23:AW23"/>
    <mergeCell ref="AX23:BF23"/>
    <mergeCell ref="BG23:BO23"/>
    <mergeCell ref="A15:D15"/>
    <mergeCell ref="E15:AI15"/>
    <mergeCell ref="AJ11:AW11"/>
    <mergeCell ref="AX11:BF11"/>
    <mergeCell ref="BG11:BO11"/>
    <mergeCell ref="A16:D16"/>
    <mergeCell ref="E16:AI16"/>
    <mergeCell ref="AJ24:AW24"/>
    <mergeCell ref="AX24:BF24"/>
    <mergeCell ref="BG24:BO24"/>
    <mergeCell ref="A17:D17"/>
    <mergeCell ref="E17:AI17"/>
    <mergeCell ref="AJ13:AW13"/>
    <mergeCell ref="AX13:BF13"/>
    <mergeCell ref="BG13:BO13"/>
    <mergeCell ref="A23:D23"/>
    <mergeCell ref="E23:AI23"/>
    <mergeCell ref="A34:BP34"/>
    <mergeCell ref="A18:D18"/>
    <mergeCell ref="E18:AI18"/>
    <mergeCell ref="AJ18:AW18"/>
    <mergeCell ref="AX18:BF18"/>
    <mergeCell ref="E24:AI24"/>
    <mergeCell ref="A35:BP35"/>
    <mergeCell ref="A27:AV27"/>
    <mergeCell ref="AZ27:BO27"/>
    <mergeCell ref="A30:BP30"/>
    <mergeCell ref="A31:BP31"/>
    <mergeCell ref="A32:BP32"/>
    <mergeCell ref="BG19:BO19"/>
    <mergeCell ref="A2:BP2"/>
    <mergeCell ref="AJ17:AW17"/>
    <mergeCell ref="AX17:BF17"/>
    <mergeCell ref="BG17:BO17"/>
    <mergeCell ref="A33:BP33"/>
    <mergeCell ref="AJ15:AW15"/>
    <mergeCell ref="AX15:BF15"/>
    <mergeCell ref="BG15:BO15"/>
    <mergeCell ref="A24:D24"/>
    <mergeCell ref="A21:D21"/>
    <mergeCell ref="E21:AI21"/>
    <mergeCell ref="AJ21:AW21"/>
    <mergeCell ref="AX21:BF21"/>
    <mergeCell ref="BG21:BO21"/>
    <mergeCell ref="BG18:BO18"/>
    <mergeCell ref="A19:D19"/>
    <mergeCell ref="E19:AI19"/>
    <mergeCell ref="AJ19:AW19"/>
    <mergeCell ref="AX19:BF19"/>
    <mergeCell ref="A22:D22"/>
    <mergeCell ref="E22:AI22"/>
    <mergeCell ref="AJ22:AW22"/>
    <mergeCell ref="AX22:BF22"/>
    <mergeCell ref="BG22:BO22"/>
    <mergeCell ref="A20:D20"/>
    <mergeCell ref="E20:AI20"/>
    <mergeCell ref="AJ20:AW20"/>
    <mergeCell ref="AX20:BF20"/>
    <mergeCell ref="BG20:BO20"/>
  </mergeCells>
  <printOptions horizontalCentered="1"/>
  <pageMargins left="0.984251968503937" right="0.3937007874015748" top="0.5905511811023623" bottom="0.3937007874015748" header="0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Елена Дербенева</cp:lastModifiedBy>
  <cp:lastPrinted>2018-11-02T01:12:07Z</cp:lastPrinted>
  <dcterms:created xsi:type="dcterms:W3CDTF">2004-09-19T06:34:55Z</dcterms:created>
  <dcterms:modified xsi:type="dcterms:W3CDTF">2020-09-11T01:50:56Z</dcterms:modified>
  <cp:category/>
  <cp:version/>
  <cp:contentType/>
  <cp:contentStatus/>
</cp:coreProperties>
</file>